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iva\Downloads\temp\"/>
    </mc:Choice>
  </mc:AlternateContent>
  <xr:revisionPtr revIDLastSave="0" documentId="13_ncr:40009_{C805C3EB-9849-4889-A491-28F6ABEB2C80}" xr6:coauthVersionLast="38" xr6:coauthVersionMax="38" xr10:uidLastSave="{00000000-0000-0000-0000-000000000000}"/>
  <bookViews>
    <workbookView xWindow="840" yWindow="840" windowWidth="18372" windowHeight="9396"/>
  </bookViews>
  <sheets>
    <sheet name="CT1" sheetId="1" r:id="rId1"/>
    <sheet name="Sheet2" sheetId="2" r:id="rId2"/>
    <sheet name="Sheet3" sheetId="3" r:id="rId3"/>
  </sheet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264" i="1" l="1"/>
  <c r="BF257" i="1"/>
  <c r="AX257" i="1"/>
  <c r="BI250" i="1"/>
  <c r="BH250" i="1"/>
  <c r="BF250" i="1"/>
  <c r="AX250" i="1"/>
  <c r="BR248" i="1"/>
  <c r="BN248" i="1"/>
  <c r="BM248" i="1"/>
  <c r="BR247" i="1"/>
  <c r="BQ247" i="1"/>
  <c r="BN247" i="1"/>
  <c r="BM247" i="1"/>
  <c r="BR246" i="1"/>
  <c r="BP246" i="1"/>
  <c r="BO246" i="1"/>
  <c r="BN246" i="1"/>
  <c r="BM246" i="1"/>
  <c r="AX239" i="1"/>
  <c r="BF232" i="1"/>
  <c r="AX232" i="1"/>
  <c r="BH225" i="1"/>
  <c r="BI225" i="1" s="1"/>
  <c r="BF225" i="1"/>
  <c r="AX225" i="1"/>
  <c r="BR223" i="1"/>
  <c r="BN223" i="1"/>
  <c r="BM223" i="1"/>
  <c r="BR222" i="1"/>
  <c r="BQ222" i="1"/>
  <c r="BN222" i="1"/>
  <c r="BM222" i="1"/>
  <c r="BR221" i="1"/>
  <c r="BP221" i="1"/>
  <c r="BO221" i="1"/>
  <c r="BN221" i="1"/>
  <c r="BM221" i="1"/>
  <c r="AX214" i="1"/>
  <c r="BF207" i="1"/>
  <c r="AX207" i="1"/>
  <c r="BH200" i="1"/>
  <c r="BI200" i="1" s="1"/>
  <c r="BF200" i="1"/>
  <c r="AX200" i="1"/>
  <c r="BR198" i="1"/>
  <c r="BN198" i="1"/>
  <c r="BM198" i="1"/>
  <c r="BR197" i="1"/>
  <c r="BQ197" i="1"/>
  <c r="BN197" i="1"/>
  <c r="BM197" i="1"/>
  <c r="BR196" i="1"/>
  <c r="BP196" i="1"/>
  <c r="BO196" i="1"/>
  <c r="BN196" i="1"/>
  <c r="BM196" i="1"/>
  <c r="AX189" i="1"/>
  <c r="BF182" i="1"/>
  <c r="AX182" i="1"/>
  <c r="BH175" i="1"/>
  <c r="BI175" i="1" s="1"/>
  <c r="BF175" i="1"/>
  <c r="AX175" i="1"/>
  <c r="BR173" i="1"/>
  <c r="BN173" i="1"/>
  <c r="BM173" i="1"/>
  <c r="BR172" i="1"/>
  <c r="BQ172" i="1"/>
  <c r="BN172" i="1"/>
  <c r="BM172" i="1"/>
  <c r="BR171" i="1"/>
  <c r="BP171" i="1"/>
  <c r="BO171" i="1"/>
  <c r="BN171" i="1"/>
  <c r="BM171" i="1"/>
  <c r="AX164" i="1"/>
  <c r="BF157" i="1"/>
  <c r="AX157" i="1"/>
  <c r="BI150" i="1"/>
  <c r="BH150" i="1"/>
  <c r="BF150" i="1"/>
  <c r="AX150" i="1"/>
  <c r="BR148" i="1"/>
  <c r="BN148" i="1"/>
  <c r="BM148" i="1"/>
  <c r="BR147" i="1"/>
  <c r="BQ147" i="1"/>
  <c r="BN147" i="1"/>
  <c r="BM147" i="1"/>
  <c r="BR146" i="1"/>
  <c r="BP146" i="1"/>
  <c r="BO146" i="1"/>
  <c r="BN146" i="1"/>
  <c r="BM146" i="1"/>
  <c r="AX139" i="1"/>
  <c r="BF132" i="1"/>
  <c r="AX132" i="1"/>
  <c r="BH125" i="1"/>
  <c r="BI125" i="1" s="1"/>
  <c r="BF125" i="1"/>
  <c r="AX125" i="1"/>
  <c r="BR123" i="1"/>
  <c r="BN123" i="1"/>
  <c r="BM123" i="1"/>
  <c r="BR122" i="1"/>
  <c r="BQ122" i="1"/>
  <c r="BN122" i="1"/>
  <c r="BM122" i="1"/>
  <c r="BR121" i="1"/>
  <c r="BP121" i="1"/>
  <c r="BO121" i="1"/>
  <c r="BN121" i="1"/>
  <c r="BM121" i="1"/>
  <c r="AX114" i="1"/>
  <c r="BF107" i="1"/>
  <c r="AX107" i="1"/>
  <c r="BI100" i="1"/>
  <c r="BH100" i="1"/>
  <c r="BF100" i="1"/>
  <c r="AX100" i="1"/>
  <c r="BR98" i="1"/>
  <c r="BN98" i="1"/>
  <c r="BM98" i="1"/>
  <c r="BR97" i="1"/>
  <c r="BQ97" i="1"/>
  <c r="BN97" i="1"/>
  <c r="BM97" i="1"/>
  <c r="BR96" i="1"/>
  <c r="BP96" i="1"/>
  <c r="BO96" i="1"/>
  <c r="BN96" i="1"/>
  <c r="BM96" i="1"/>
  <c r="AX89" i="1"/>
  <c r="BF82" i="1"/>
  <c r="AX82" i="1"/>
  <c r="BH75" i="1"/>
  <c r="BI75" i="1" s="1"/>
  <c r="BF75" i="1"/>
  <c r="AX75" i="1"/>
  <c r="BR73" i="1"/>
  <c r="BN73" i="1"/>
  <c r="BM73" i="1"/>
  <c r="BR72" i="1"/>
  <c r="BQ72" i="1"/>
  <c r="BN72" i="1"/>
  <c r="BM72" i="1"/>
  <c r="BR71" i="1"/>
  <c r="BP71" i="1"/>
  <c r="BO71" i="1"/>
  <c r="BN71" i="1"/>
  <c r="BM71" i="1"/>
  <c r="AX64" i="1"/>
  <c r="BF57" i="1"/>
  <c r="AX57" i="1"/>
  <c r="BI50" i="1"/>
  <c r="BH50" i="1"/>
  <c r="BF50" i="1"/>
  <c r="AX50" i="1"/>
  <c r="BR48" i="1"/>
  <c r="BN48" i="1"/>
  <c r="BM48" i="1"/>
  <c r="BR47" i="1"/>
  <c r="BQ47" i="1"/>
  <c r="BN47" i="1"/>
  <c r="BM47" i="1"/>
  <c r="BR46" i="1"/>
  <c r="BP46" i="1"/>
  <c r="BO46" i="1"/>
  <c r="BN46" i="1"/>
  <c r="BM46" i="1"/>
  <c r="AX39" i="1"/>
  <c r="BF32" i="1"/>
  <c r="AX32" i="1"/>
  <c r="AQ30" i="1"/>
  <c r="AP30" i="1"/>
  <c r="AR165" i="1"/>
  <c r="AS177" i="1" s="1"/>
  <c r="AU177" i="1" s="1"/>
  <c r="BP226" i="1"/>
  <c r="BP176" i="1"/>
  <c r="BP126" i="1"/>
  <c r="BP76" i="1"/>
  <c r="BP251" i="1"/>
  <c r="BP201" i="1"/>
  <c r="BP151" i="1"/>
  <c r="BP101" i="1"/>
  <c r="BP51" i="1"/>
  <c r="BP252" i="1"/>
  <c r="BP225" i="1"/>
  <c r="BP202" i="1"/>
  <c r="BP175" i="1"/>
  <c r="BP152" i="1"/>
  <c r="BP125" i="1"/>
  <c r="BP102" i="1"/>
  <c r="BP75" i="1"/>
  <c r="BP52" i="1"/>
  <c r="BP250" i="1"/>
  <c r="BP227" i="1"/>
  <c r="BP200" i="1"/>
  <c r="BP177" i="1"/>
  <c r="BP150" i="1"/>
  <c r="BP127" i="1"/>
  <c r="BP100" i="1"/>
  <c r="BP77" i="1"/>
  <c r="BP50" i="1"/>
  <c r="AS178" i="1"/>
  <c r="AU178" i="1" s="1"/>
  <c r="AS174" i="1"/>
  <c r="AU174" i="1" s="1"/>
  <c r="AS170" i="1"/>
  <c r="AU170" i="1" s="1"/>
  <c r="AS166" i="1"/>
  <c r="AU166" i="1" s="1"/>
  <c r="AR30" i="1"/>
  <c r="AQ29" i="1"/>
  <c r="AP29" i="1"/>
  <c r="AR149" i="1"/>
  <c r="AS164" i="1" s="1"/>
  <c r="AU164" i="1" s="1"/>
  <c r="AR29" i="1"/>
  <c r="AQ28" i="1"/>
  <c r="AP28" i="1"/>
  <c r="AR28" i="1" s="1"/>
  <c r="AS163" i="1"/>
  <c r="AU163" i="1" s="1"/>
  <c r="AS162" i="1"/>
  <c r="AU162" i="1" s="1"/>
  <c r="AS161" i="1"/>
  <c r="AU161" i="1" s="1"/>
  <c r="AS159" i="1"/>
  <c r="AU159" i="1" s="1"/>
  <c r="AS158" i="1"/>
  <c r="AU158" i="1" s="1"/>
  <c r="AS157" i="1"/>
  <c r="AU157" i="1" s="1"/>
  <c r="AS155" i="1"/>
  <c r="AU155" i="1" s="1"/>
  <c r="AS154" i="1"/>
  <c r="AU154" i="1" s="1"/>
  <c r="AS153" i="1"/>
  <c r="AU153" i="1" s="1"/>
  <c r="AS151" i="1"/>
  <c r="AU151" i="1" s="1"/>
  <c r="AS150" i="1"/>
  <c r="AU150" i="1" s="1"/>
  <c r="AS149" i="1"/>
  <c r="AU149" i="1" s="1"/>
  <c r="AR133" i="1"/>
  <c r="AS148" i="1" s="1"/>
  <c r="AU148" i="1" s="1"/>
  <c r="BP27" i="1"/>
  <c r="AS147" i="1"/>
  <c r="AU147" i="1" s="1"/>
  <c r="AS145" i="1"/>
  <c r="AU145" i="1" s="1"/>
  <c r="AS143" i="1"/>
  <c r="AU143" i="1" s="1"/>
  <c r="AS141" i="1"/>
  <c r="AU141" i="1" s="1"/>
  <c r="AS139" i="1"/>
  <c r="AU139" i="1" s="1"/>
  <c r="AS137" i="1"/>
  <c r="AU137" i="1" s="1"/>
  <c r="AS135" i="1"/>
  <c r="AU135" i="1" s="1"/>
  <c r="AS133" i="1"/>
  <c r="AU133" i="1" s="1"/>
  <c r="AQ27" i="1"/>
  <c r="AP27" i="1"/>
  <c r="AR27" i="1" s="1"/>
  <c r="AR117" i="1"/>
  <c r="BP26" i="1"/>
  <c r="AQ26" i="1"/>
  <c r="AP26" i="1"/>
  <c r="AR101" i="1" s="1"/>
  <c r="AS115" i="1" s="1"/>
  <c r="AU115" i="1" s="1"/>
  <c r="BP25" i="1"/>
  <c r="AS116" i="1"/>
  <c r="AU116" i="1" s="1"/>
  <c r="AS110" i="1"/>
  <c r="AU110" i="1" s="1"/>
  <c r="AS109" i="1"/>
  <c r="AU109" i="1" s="1"/>
  <c r="AS103" i="1"/>
  <c r="AU103" i="1" s="1"/>
  <c r="BH25" i="1"/>
  <c r="BI25" i="1" s="1"/>
  <c r="BF25" i="1"/>
  <c r="AX25" i="1"/>
  <c r="AQ25" i="1"/>
  <c r="AP25" i="1"/>
  <c r="AR25" i="1" s="1"/>
  <c r="AR85" i="1"/>
  <c r="AS88" i="1" s="1"/>
  <c r="AU88" i="1" s="1"/>
  <c r="AQ24" i="1"/>
  <c r="AP24" i="1"/>
  <c r="AS100" i="1"/>
  <c r="AU100" i="1"/>
  <c r="AS96" i="1"/>
  <c r="AU96" i="1" s="1"/>
  <c r="AS92" i="1"/>
  <c r="AU92" i="1" s="1"/>
  <c r="AR69" i="1"/>
  <c r="AS83" i="1" s="1"/>
  <c r="AU83" i="1" s="1"/>
  <c r="AR24" i="1"/>
  <c r="BR23" i="1"/>
  <c r="BN23" i="1"/>
  <c r="BM23" i="1"/>
  <c r="AQ23" i="1"/>
  <c r="AP23" i="1"/>
  <c r="AR53" i="1" s="1"/>
  <c r="AS57" i="1" s="1"/>
  <c r="AU57" i="1" s="1"/>
  <c r="AS84" i="1"/>
  <c r="AU84" i="1" s="1"/>
  <c r="AS82" i="1"/>
  <c r="AU82" i="1" s="1"/>
  <c r="AS81" i="1"/>
  <c r="AU81" i="1" s="1"/>
  <c r="AS79" i="1"/>
  <c r="AU79" i="1"/>
  <c r="AS78" i="1"/>
  <c r="AU78" i="1" s="1"/>
  <c r="AS77" i="1"/>
  <c r="AU77" i="1" s="1"/>
  <c r="AS76" i="1"/>
  <c r="AU76" i="1" s="1"/>
  <c r="AS75" i="1"/>
  <c r="AU75" i="1" s="1"/>
  <c r="AS73" i="1"/>
  <c r="AU73" i="1" s="1"/>
  <c r="AS72" i="1"/>
  <c r="AU72" i="1" s="1"/>
  <c r="AS71" i="1"/>
  <c r="AU71" i="1" s="1"/>
  <c r="AS70" i="1"/>
  <c r="AU70" i="1" s="1"/>
  <c r="AS69" i="1"/>
  <c r="AU69" i="1" s="1"/>
  <c r="BR22" i="1"/>
  <c r="BQ22" i="1"/>
  <c r="BN22" i="1"/>
  <c r="BM22" i="1"/>
  <c r="AQ22" i="1"/>
  <c r="AP22" i="1"/>
  <c r="BR21" i="1"/>
  <c r="BP21" i="1"/>
  <c r="BO21" i="1"/>
  <c r="BN21" i="1"/>
  <c r="BM21" i="1"/>
  <c r="AQ21" i="1"/>
  <c r="AP21" i="1"/>
  <c r="AR21" i="1"/>
  <c r="AS35" i="1"/>
  <c r="AU35" i="1" s="1"/>
  <c r="AS26" i="1"/>
  <c r="AU26" i="1" s="1"/>
  <c r="H20" i="1"/>
  <c r="G20" i="1"/>
  <c r="F20" i="1"/>
  <c r="E20" i="1"/>
  <c r="D20" i="1"/>
  <c r="L174" i="1"/>
  <c r="L155" i="1"/>
  <c r="L143" i="1"/>
  <c r="L170" i="1"/>
  <c r="L154" i="1"/>
  <c r="L161" i="1"/>
  <c r="L133" i="1"/>
  <c r="L76" i="1"/>
  <c r="L166" i="1"/>
  <c r="L163" i="1"/>
  <c r="L153" i="1"/>
  <c r="L135" i="1"/>
  <c r="L82" i="1"/>
  <c r="L177" i="1"/>
  <c r="L162" i="1"/>
  <c r="L151" i="1"/>
  <c r="L150" i="1"/>
  <c r="L159" i="1"/>
  <c r="L149" i="1"/>
  <c r="L137" i="1"/>
  <c r="L72" i="1"/>
  <c r="L77" i="1"/>
  <c r="L92" i="1"/>
  <c r="L157" i="1"/>
  <c r="L115" i="1"/>
  <c r="L110" i="1"/>
  <c r="L83" i="1"/>
  <c r="L148" i="1"/>
  <c r="L158" i="1"/>
  <c r="L109" i="1"/>
  <c r="L100" i="1"/>
  <c r="L79" i="1"/>
  <c r="L70" i="1"/>
  <c r="L84" i="1"/>
  <c r="L139" i="1"/>
  <c r="L71" i="1"/>
  <c r="L147" i="1"/>
  <c r="L78" i="1"/>
  <c r="L69" i="1"/>
  <c r="L145" i="1"/>
  <c r="L103" i="1"/>
  <c r="L88" i="1"/>
  <c r="L96" i="1"/>
  <c r="L141" i="1"/>
  <c r="L81" i="1"/>
  <c r="L164" i="1"/>
  <c r="L75" i="1"/>
  <c r="L178" i="1"/>
  <c r="L73" i="1"/>
  <c r="L35" i="1"/>
  <c r="L57" i="1"/>
  <c r="L116" i="1"/>
  <c r="L26" i="1"/>
  <c r="M26" i="1" l="1"/>
  <c r="M116" i="1"/>
  <c r="D26" i="1"/>
  <c r="BA145" i="1" s="1"/>
  <c r="M57" i="1"/>
  <c r="M35" i="1"/>
  <c r="M73" i="1"/>
  <c r="M178" i="1"/>
  <c r="M75" i="1"/>
  <c r="M164" i="1"/>
  <c r="D29" i="1"/>
  <c r="BA220" i="1" s="1"/>
  <c r="M81" i="1"/>
  <c r="M141" i="1"/>
  <c r="M96" i="1"/>
  <c r="M88" i="1"/>
  <c r="M103" i="1"/>
  <c r="M145" i="1"/>
  <c r="M69" i="1"/>
  <c r="M78" i="1"/>
  <c r="M147" i="1"/>
  <c r="M71" i="1"/>
  <c r="M139" i="1"/>
  <c r="M84" i="1"/>
  <c r="D24" i="1"/>
  <c r="BA95" i="1" s="1"/>
  <c r="M70" i="1"/>
  <c r="M79" i="1"/>
  <c r="M100" i="1"/>
  <c r="D25" i="1"/>
  <c r="BA120" i="1" s="1"/>
  <c r="M109" i="1"/>
  <c r="M158" i="1"/>
  <c r="D28" i="1"/>
  <c r="BA195" i="1" s="1"/>
  <c r="M148" i="1"/>
  <c r="M83" i="1"/>
  <c r="M110" i="1"/>
  <c r="M115" i="1"/>
  <c r="M157" i="1"/>
  <c r="M92" i="1"/>
  <c r="M77" i="1"/>
  <c r="M72" i="1"/>
  <c r="M137" i="1"/>
  <c r="M149" i="1"/>
  <c r="M159" i="1"/>
  <c r="M150" i="1"/>
  <c r="M151" i="1"/>
  <c r="M162" i="1"/>
  <c r="M177" i="1"/>
  <c r="M82" i="1"/>
  <c r="M135" i="1"/>
  <c r="M153" i="1"/>
  <c r="M163" i="1"/>
  <c r="M166" i="1"/>
  <c r="M76" i="1"/>
  <c r="M133" i="1"/>
  <c r="M161" i="1"/>
  <c r="M154" i="1"/>
  <c r="M170" i="1"/>
  <c r="M143" i="1"/>
  <c r="M155" i="1"/>
  <c r="M174" i="1"/>
  <c r="AS33" i="1"/>
  <c r="AU33" i="1" s="1"/>
  <c r="AS29" i="1"/>
  <c r="AU29" i="1" s="1"/>
  <c r="AS25" i="1"/>
  <c r="AU25" i="1" s="1"/>
  <c r="AS21" i="1"/>
  <c r="AU21" i="1" s="1"/>
  <c r="AS36" i="1"/>
  <c r="AU36" i="1" s="1"/>
  <c r="AS32" i="1"/>
  <c r="AU32" i="1" s="1"/>
  <c r="AS28" i="1"/>
  <c r="AU28" i="1" s="1"/>
  <c r="AS24" i="1"/>
  <c r="AU24" i="1" s="1"/>
  <c r="AS63" i="1"/>
  <c r="AU63" i="1" s="1"/>
  <c r="AR37" i="1"/>
  <c r="AR22" i="1"/>
  <c r="AS131" i="1"/>
  <c r="AU131" i="1" s="1"/>
  <c r="AS126" i="1"/>
  <c r="AU126" i="1" s="1"/>
  <c r="AS122" i="1"/>
  <c r="AU122" i="1" s="1"/>
  <c r="AS118" i="1"/>
  <c r="AU118" i="1" s="1"/>
  <c r="AS125" i="1"/>
  <c r="AU125" i="1" s="1"/>
  <c r="AS121" i="1"/>
  <c r="AU121" i="1" s="1"/>
  <c r="AS117" i="1"/>
  <c r="AU117" i="1" s="1"/>
  <c r="AS130" i="1"/>
  <c r="AU130" i="1" s="1"/>
  <c r="AS124" i="1"/>
  <c r="AU124" i="1" s="1"/>
  <c r="AS120" i="1"/>
  <c r="AU120" i="1" s="1"/>
  <c r="AS132" i="1"/>
  <c r="AU132" i="1" s="1"/>
  <c r="AS123" i="1"/>
  <c r="AU123" i="1" s="1"/>
  <c r="AS127" i="1"/>
  <c r="AU127" i="1" s="1"/>
  <c r="AS129" i="1"/>
  <c r="AU129" i="1" s="1"/>
  <c r="AR23" i="1"/>
  <c r="AS30" i="1"/>
  <c r="AU30" i="1" s="1"/>
  <c r="AS55" i="1"/>
  <c r="AU55" i="1" s="1"/>
  <c r="AS128" i="1"/>
  <c r="AU128" i="1" s="1"/>
  <c r="AS56" i="1"/>
  <c r="AU56" i="1" s="1"/>
  <c r="AS31" i="1"/>
  <c r="AU31" i="1" s="1"/>
  <c r="AS34" i="1"/>
  <c r="AU34" i="1" s="1"/>
  <c r="AS67" i="1"/>
  <c r="AU67" i="1" s="1"/>
  <c r="AS61" i="1"/>
  <c r="AU61" i="1" s="1"/>
  <c r="AS60" i="1"/>
  <c r="AU60" i="1" s="1"/>
  <c r="AS54" i="1"/>
  <c r="AU54" i="1" s="1"/>
  <c r="AS66" i="1"/>
  <c r="AU66" i="1" s="1"/>
  <c r="AS59" i="1"/>
  <c r="AU59" i="1" s="1"/>
  <c r="AS53" i="1"/>
  <c r="AU53" i="1" s="1"/>
  <c r="AS65" i="1"/>
  <c r="AU65" i="1" s="1"/>
  <c r="AS64" i="1"/>
  <c r="AU64" i="1" s="1"/>
  <c r="AS58" i="1"/>
  <c r="AU58" i="1" s="1"/>
  <c r="AS27" i="1"/>
  <c r="AU27" i="1" s="1"/>
  <c r="AS68" i="1"/>
  <c r="AU68" i="1" s="1"/>
  <c r="AS119" i="1"/>
  <c r="AU119" i="1" s="1"/>
  <c r="AS22" i="1"/>
  <c r="AU22" i="1" s="1"/>
  <c r="AS23" i="1"/>
  <c r="AU23" i="1" s="1"/>
  <c r="AS62" i="1"/>
  <c r="AU62" i="1" s="1"/>
  <c r="AS104" i="1"/>
  <c r="AU104" i="1" s="1"/>
  <c r="AS111" i="1"/>
  <c r="AU111" i="1" s="1"/>
  <c r="AS74" i="1"/>
  <c r="AU74" i="1" s="1"/>
  <c r="AS80" i="1"/>
  <c r="AU80" i="1" s="1"/>
  <c r="AS105" i="1"/>
  <c r="AU105" i="1" s="1"/>
  <c r="AR26" i="1"/>
  <c r="AS99" i="1"/>
  <c r="AU99" i="1" s="1"/>
  <c r="AS95" i="1"/>
  <c r="AU95" i="1" s="1"/>
  <c r="AS91" i="1"/>
  <c r="AU91" i="1" s="1"/>
  <c r="AS87" i="1"/>
  <c r="AU87" i="1" s="1"/>
  <c r="AS98" i="1"/>
  <c r="AU98" i="1" s="1"/>
  <c r="AS94" i="1"/>
  <c r="AU94" i="1" s="1"/>
  <c r="AS90" i="1"/>
  <c r="AU90" i="1" s="1"/>
  <c r="AS86" i="1"/>
  <c r="AU86" i="1" s="1"/>
  <c r="AS97" i="1"/>
  <c r="AU97" i="1" s="1"/>
  <c r="AS93" i="1"/>
  <c r="AU93" i="1" s="1"/>
  <c r="AS89" i="1"/>
  <c r="AU89" i="1" s="1"/>
  <c r="AS85" i="1"/>
  <c r="AU85" i="1" s="1"/>
  <c r="AS106" i="1"/>
  <c r="AU106" i="1" s="1"/>
  <c r="AS112" i="1"/>
  <c r="AU112" i="1" s="1"/>
  <c r="AS107" i="1"/>
  <c r="AU107" i="1" s="1"/>
  <c r="AS113" i="1"/>
  <c r="AU113" i="1" s="1"/>
  <c r="AS101" i="1"/>
  <c r="AU101" i="1" s="1"/>
  <c r="AS114" i="1"/>
  <c r="AU114" i="1" s="1"/>
  <c r="AS102" i="1"/>
  <c r="AU102" i="1" s="1"/>
  <c r="AS108" i="1"/>
  <c r="AU108" i="1" s="1"/>
  <c r="AS152" i="1"/>
  <c r="AU152" i="1" s="1"/>
  <c r="AS156" i="1"/>
  <c r="AU156" i="1" s="1"/>
  <c r="AS160" i="1"/>
  <c r="AU160" i="1" s="1"/>
  <c r="AS167" i="1"/>
  <c r="AU167" i="1" s="1"/>
  <c r="AS171" i="1"/>
  <c r="AU171" i="1" s="1"/>
  <c r="AS175" i="1"/>
  <c r="AU175" i="1" s="1"/>
  <c r="AS179" i="1"/>
  <c r="AU179" i="1" s="1"/>
  <c r="AS134" i="1"/>
  <c r="AU134" i="1" s="1"/>
  <c r="AS138" i="1"/>
  <c r="AU138" i="1" s="1"/>
  <c r="AS142" i="1"/>
  <c r="AU142" i="1" s="1"/>
  <c r="AS146" i="1"/>
  <c r="AU146" i="1" s="1"/>
  <c r="AS168" i="1"/>
  <c r="AU168" i="1" s="1"/>
  <c r="AS172" i="1"/>
  <c r="AU172" i="1" s="1"/>
  <c r="AS176" i="1"/>
  <c r="AU176" i="1" s="1"/>
  <c r="AS180" i="1"/>
  <c r="AU180" i="1" s="1"/>
  <c r="AS165" i="1"/>
  <c r="AU165" i="1" s="1"/>
  <c r="AS169" i="1"/>
  <c r="AU169" i="1" s="1"/>
  <c r="AS173" i="1"/>
  <c r="AU173" i="1" s="1"/>
  <c r="AS136" i="1"/>
  <c r="AU136" i="1" s="1"/>
  <c r="AS140" i="1"/>
  <c r="AU140" i="1" s="1"/>
  <c r="AS144" i="1"/>
  <c r="AU144" i="1" s="1"/>
  <c r="L32" i="1"/>
  <c r="L122" i="1"/>
  <c r="L132" i="1"/>
  <c r="L56" i="1"/>
  <c r="L59" i="1"/>
  <c r="L22" i="1"/>
  <c r="L86" i="1"/>
  <c r="L113" i="1"/>
  <c r="L167" i="1"/>
  <c r="L168" i="1"/>
  <c r="L140" i="1"/>
  <c r="L144" i="1"/>
  <c r="L165" i="1"/>
  <c r="L169" i="1"/>
  <c r="L55" i="1"/>
  <c r="L156" i="1"/>
  <c r="L28" i="1"/>
  <c r="L118" i="1"/>
  <c r="L123" i="1"/>
  <c r="L31" i="1"/>
  <c r="L53" i="1"/>
  <c r="L23" i="1"/>
  <c r="L99" i="1"/>
  <c r="L97" i="1"/>
  <c r="L101" i="1"/>
  <c r="L171" i="1"/>
  <c r="L172" i="1"/>
  <c r="L176" i="1"/>
  <c r="L54" i="1"/>
  <c r="L173" i="1"/>
  <c r="AG21" i="1"/>
  <c r="L24" i="1"/>
  <c r="L125" i="1"/>
  <c r="L127" i="1"/>
  <c r="L34" i="1"/>
  <c r="L65" i="1"/>
  <c r="L62" i="1"/>
  <c r="L95" i="1"/>
  <c r="L93" i="1"/>
  <c r="L114" i="1"/>
  <c r="L175" i="1"/>
  <c r="L152" i="1"/>
  <c r="L68" i="1"/>
  <c r="L160" i="1"/>
  <c r="L33" i="1"/>
  <c r="L63" i="1"/>
  <c r="L121" i="1"/>
  <c r="L129" i="1"/>
  <c r="L67" i="1"/>
  <c r="L64" i="1"/>
  <c r="L104" i="1"/>
  <c r="L91" i="1"/>
  <c r="L89" i="1"/>
  <c r="L102" i="1"/>
  <c r="L179" i="1"/>
  <c r="L180" i="1"/>
  <c r="L134" i="1"/>
  <c r="L124" i="1"/>
  <c r="L80" i="1"/>
  <c r="L142" i="1"/>
  <c r="L29" i="1"/>
  <c r="L117" i="1"/>
  <c r="L61" i="1"/>
  <c r="L58" i="1"/>
  <c r="L111" i="1"/>
  <c r="L87" i="1"/>
  <c r="L85" i="1"/>
  <c r="L108" i="1"/>
  <c r="L106" i="1"/>
  <c r="L131" i="1"/>
  <c r="L94" i="1"/>
  <c r="L107" i="1"/>
  <c r="L25" i="1"/>
  <c r="L130" i="1"/>
  <c r="L30" i="1"/>
  <c r="L60" i="1"/>
  <c r="L27" i="1"/>
  <c r="L74" i="1"/>
  <c r="L98" i="1"/>
  <c r="L138" i="1"/>
  <c r="L21" i="1"/>
  <c r="L112" i="1"/>
  <c r="L136" i="1"/>
  <c r="L36" i="1"/>
  <c r="L126" i="1"/>
  <c r="L120" i="1"/>
  <c r="L128" i="1"/>
  <c r="L66" i="1"/>
  <c r="L119" i="1"/>
  <c r="L105" i="1"/>
  <c r="L90" i="1"/>
  <c r="L146" i="1"/>
  <c r="M146" i="1" l="1"/>
  <c r="M90" i="1"/>
  <c r="M105" i="1"/>
  <c r="M119" i="1"/>
  <c r="M66" i="1"/>
  <c r="M128" i="1"/>
  <c r="M120" i="1"/>
  <c r="M126" i="1"/>
  <c r="M36" i="1"/>
  <c r="D21" i="1"/>
  <c r="BA20" i="1" s="1"/>
  <c r="M136" i="1"/>
  <c r="M112" i="1"/>
  <c r="M21" i="1"/>
  <c r="M138" i="1"/>
  <c r="M98" i="1"/>
  <c r="M74" i="1"/>
  <c r="M27" i="1"/>
  <c r="M60" i="1"/>
  <c r="M30" i="1"/>
  <c r="M130" i="1"/>
  <c r="M25" i="1"/>
  <c r="M107" i="1"/>
  <c r="M94" i="1"/>
  <c r="M131" i="1"/>
  <c r="M106" i="1"/>
  <c r="M108" i="1"/>
  <c r="M85" i="1"/>
  <c r="M87" i="1"/>
  <c r="M111" i="1"/>
  <c r="M58" i="1"/>
  <c r="M61" i="1"/>
  <c r="M117" i="1"/>
  <c r="M29" i="1"/>
  <c r="M142" i="1"/>
  <c r="M80" i="1"/>
  <c r="M124" i="1"/>
  <c r="M134" i="1"/>
  <c r="M180" i="1"/>
  <c r="D30" i="1"/>
  <c r="BA245" i="1" s="1"/>
  <c r="M179" i="1"/>
  <c r="M102" i="1"/>
  <c r="M89" i="1"/>
  <c r="M91" i="1"/>
  <c r="M104" i="1"/>
  <c r="M64" i="1"/>
  <c r="M67" i="1"/>
  <c r="M129" i="1"/>
  <c r="M121" i="1"/>
  <c r="M63" i="1"/>
  <c r="M33" i="1"/>
  <c r="M160" i="1"/>
  <c r="M68" i="1"/>
  <c r="D23" i="1"/>
  <c r="BA70" i="1" s="1"/>
  <c r="M152" i="1"/>
  <c r="M175" i="1"/>
  <c r="M114" i="1"/>
  <c r="M93" i="1"/>
  <c r="M95" i="1"/>
  <c r="M62" i="1"/>
  <c r="M65" i="1"/>
  <c r="M34" i="1"/>
  <c r="M127" i="1"/>
  <c r="M125" i="1"/>
  <c r="M24" i="1"/>
  <c r="M173" i="1"/>
  <c r="M54" i="1"/>
  <c r="M176" i="1"/>
  <c r="M172" i="1"/>
  <c r="M171" i="1"/>
  <c r="M101" i="1"/>
  <c r="M97" i="1"/>
  <c r="M99" i="1"/>
  <c r="M23" i="1"/>
  <c r="D22" i="1"/>
  <c r="BA45" i="1" s="1"/>
  <c r="M53" i="1"/>
  <c r="M31" i="1"/>
  <c r="M123" i="1"/>
  <c r="M118" i="1"/>
  <c r="M28" i="1"/>
  <c r="M156" i="1"/>
  <c r="M55" i="1"/>
  <c r="M169" i="1"/>
  <c r="M165" i="1"/>
  <c r="M144" i="1"/>
  <c r="M140" i="1"/>
  <c r="M168" i="1"/>
  <c r="M167" i="1"/>
  <c r="M113" i="1"/>
  <c r="M86" i="1"/>
  <c r="M22" i="1"/>
  <c r="M59" i="1"/>
  <c r="M56" i="1"/>
  <c r="D27" i="1"/>
  <c r="BA170" i="1" s="1"/>
  <c r="M132" i="1"/>
  <c r="M122" i="1"/>
  <c r="M32" i="1"/>
  <c r="AX198" i="1"/>
  <c r="AS48" i="1"/>
  <c r="AU48" i="1" s="1"/>
  <c r="AS42" i="1"/>
  <c r="AU42" i="1" s="1"/>
  <c r="AS47" i="1"/>
  <c r="AU47" i="1" s="1"/>
  <c r="AS41" i="1"/>
  <c r="AU41" i="1" s="1"/>
  <c r="AS40" i="1"/>
  <c r="AU40" i="1" s="1"/>
  <c r="AS52" i="1"/>
  <c r="AU52" i="1" s="1"/>
  <c r="AS46" i="1"/>
  <c r="AU46" i="1" s="1"/>
  <c r="AS39" i="1"/>
  <c r="AU39" i="1" s="1"/>
  <c r="AS51" i="1"/>
  <c r="AU51" i="1" s="1"/>
  <c r="AS45" i="1"/>
  <c r="AU45" i="1" s="1"/>
  <c r="AS44" i="1"/>
  <c r="AU44" i="1" s="1"/>
  <c r="AS50" i="1"/>
  <c r="AU50" i="1" s="1"/>
  <c r="AS43" i="1"/>
  <c r="AU43" i="1" s="1"/>
  <c r="AS38" i="1"/>
  <c r="AU38" i="1" s="1"/>
  <c r="AS37" i="1"/>
  <c r="AU37" i="1" s="1"/>
  <c r="AS49" i="1"/>
  <c r="AU49" i="1" s="1"/>
  <c r="AX98" i="1"/>
  <c r="AX123" i="1"/>
  <c r="AX148" i="1"/>
  <c r="AX223" i="1"/>
  <c r="L52" i="1"/>
  <c r="L38" i="1"/>
  <c r="L44" i="1"/>
  <c r="L46" i="1"/>
  <c r="L37" i="1"/>
  <c r="L49" i="1"/>
  <c r="L50" i="1"/>
  <c r="L39" i="1"/>
  <c r="L48" i="1"/>
  <c r="L51" i="1"/>
  <c r="L45" i="1"/>
  <c r="L42" i="1"/>
  <c r="L47" i="1"/>
  <c r="L41" i="1"/>
  <c r="L40" i="1"/>
  <c r="L43" i="1"/>
  <c r="M43" i="1" l="1"/>
  <c r="M40" i="1"/>
  <c r="M41" i="1"/>
  <c r="M47" i="1"/>
  <c r="M42" i="1"/>
  <c r="M45" i="1"/>
  <c r="M51" i="1"/>
  <c r="M48" i="1"/>
  <c r="M39" i="1"/>
  <c r="M50" i="1"/>
  <c r="M49" i="1"/>
  <c r="M37" i="1"/>
  <c r="M46" i="1"/>
  <c r="M44" i="1"/>
  <c r="M38" i="1"/>
  <c r="M52" i="1"/>
  <c r="AX127" i="1"/>
  <c r="E25" i="1" s="1"/>
  <c r="BE125" i="1"/>
  <c r="BG125" i="1" s="1"/>
  <c r="AY127" i="1"/>
  <c r="AX248" i="1"/>
  <c r="AX173" i="1"/>
  <c r="AX73" i="1"/>
  <c r="AX102" i="1"/>
  <c r="E24" i="1" s="1"/>
  <c r="AY102" i="1"/>
  <c r="BE100" i="1"/>
  <c r="BG100" i="1" s="1"/>
  <c r="AX227" i="1"/>
  <c r="E29" i="1" s="1"/>
  <c r="AY227" i="1"/>
  <c r="BE225" i="1"/>
  <c r="BG225" i="1" s="1"/>
  <c r="AX48" i="1"/>
  <c r="AX23" i="1"/>
  <c r="AX152" i="1"/>
  <c r="E26" i="1" s="1"/>
  <c r="AY152" i="1"/>
  <c r="BE150" i="1"/>
  <c r="BG150" i="1" s="1"/>
  <c r="BE200" i="1"/>
  <c r="BG200" i="1" s="1"/>
  <c r="AX202" i="1"/>
  <c r="E28" i="1" s="1"/>
  <c r="AY202" i="1"/>
  <c r="AX27" i="1" l="1"/>
  <c r="E21" i="1" s="1"/>
  <c r="AY27" i="1"/>
  <c r="BE25" i="1"/>
  <c r="BG25" i="1" s="1"/>
  <c r="AX252" i="1"/>
  <c r="E30" i="1" s="1"/>
  <c r="AY252" i="1"/>
  <c r="BE250" i="1"/>
  <c r="BG250" i="1" s="1"/>
  <c r="BC150" i="1"/>
  <c r="AZ162" i="1" s="1"/>
  <c r="BB150" i="1"/>
  <c r="AZ155" i="1" s="1"/>
  <c r="AX155" i="1" s="1"/>
  <c r="AX77" i="1"/>
  <c r="E23" i="1" s="1"/>
  <c r="AY77" i="1"/>
  <c r="BE75" i="1"/>
  <c r="BG75" i="1" s="1"/>
  <c r="AX177" i="1"/>
  <c r="E27" i="1" s="1"/>
  <c r="AY177" i="1"/>
  <c r="BE175" i="1"/>
  <c r="BG175" i="1" s="1"/>
  <c r="AY52" i="1"/>
  <c r="BE50" i="1"/>
  <c r="BG50" i="1" s="1"/>
  <c r="AX52" i="1"/>
  <c r="E22" i="1" s="1"/>
  <c r="BC225" i="1"/>
  <c r="AZ237" i="1" s="1"/>
  <c r="BB225" i="1"/>
  <c r="AZ230" i="1" s="1"/>
  <c r="AX230" i="1" s="1"/>
  <c r="BC125" i="1"/>
  <c r="AZ137" i="1" s="1"/>
  <c r="BB125" i="1"/>
  <c r="AZ130" i="1" s="1"/>
  <c r="AX130" i="1" s="1"/>
  <c r="BB100" i="1"/>
  <c r="AZ105" i="1" s="1"/>
  <c r="AX105" i="1" s="1"/>
  <c r="BC100" i="1"/>
  <c r="AZ112" i="1" s="1"/>
  <c r="BC200" i="1"/>
  <c r="AZ212" i="1" s="1"/>
  <c r="BB200" i="1"/>
  <c r="AZ205" i="1" s="1"/>
  <c r="AX205" i="1" s="1"/>
  <c r="AX109" i="1" l="1"/>
  <c r="F24" i="1" s="1"/>
  <c r="BE107" i="1"/>
  <c r="BG107" i="1" s="1"/>
  <c r="BB107" i="1" s="1"/>
  <c r="BA112" i="1" s="1"/>
  <c r="AY109" i="1"/>
  <c r="BC50" i="1"/>
  <c r="AZ62" i="1" s="1"/>
  <c r="BB50" i="1"/>
  <c r="AZ55" i="1" s="1"/>
  <c r="AX55" i="1" s="1"/>
  <c r="AX162" i="1"/>
  <c r="AX137" i="1"/>
  <c r="AY134" i="1"/>
  <c r="BE132" i="1"/>
  <c r="BG132" i="1" s="1"/>
  <c r="BB132" i="1" s="1"/>
  <c r="BA137" i="1" s="1"/>
  <c r="AX134" i="1"/>
  <c r="F25" i="1" s="1"/>
  <c r="BB25" i="1"/>
  <c r="AZ30" i="1" s="1"/>
  <c r="AX30" i="1" s="1"/>
  <c r="BC25" i="1"/>
  <c r="AZ37" i="1" s="1"/>
  <c r="AX112" i="1"/>
  <c r="BC175" i="1"/>
  <c r="AZ187" i="1" s="1"/>
  <c r="BB175" i="1"/>
  <c r="AZ180" i="1" s="1"/>
  <c r="AX180" i="1" s="1"/>
  <c r="BB75" i="1"/>
  <c r="AZ80" i="1" s="1"/>
  <c r="AX80" i="1" s="1"/>
  <c r="BC75" i="1"/>
  <c r="AZ87" i="1" s="1"/>
  <c r="AX237" i="1"/>
  <c r="AX159" i="1"/>
  <c r="F26" i="1" s="1"/>
  <c r="AY159" i="1"/>
  <c r="BE157" i="1"/>
  <c r="BG157" i="1" s="1"/>
  <c r="BB157" i="1" s="1"/>
  <c r="BA162" i="1" s="1"/>
  <c r="BC250" i="1"/>
  <c r="AZ262" i="1" s="1"/>
  <c r="BB250" i="1"/>
  <c r="AZ255" i="1" s="1"/>
  <c r="AX255" i="1" s="1"/>
  <c r="BE232" i="1"/>
  <c r="BG232" i="1" s="1"/>
  <c r="BB232" i="1" s="1"/>
  <c r="BA237" i="1" s="1"/>
  <c r="AX234" i="1"/>
  <c r="F29" i="1" s="1"/>
  <c r="AY234" i="1"/>
  <c r="AX209" i="1"/>
  <c r="F28" i="1" s="1"/>
  <c r="AY209" i="1"/>
  <c r="BE207" i="1"/>
  <c r="BG207" i="1" s="1"/>
  <c r="BB207" i="1" s="1"/>
  <c r="BA212" i="1" s="1"/>
  <c r="AX212" i="1" s="1"/>
  <c r="AY216" i="1" l="1"/>
  <c r="AX216" i="1"/>
  <c r="G28" i="1" s="1"/>
  <c r="AX116" i="1"/>
  <c r="G24" i="1" s="1"/>
  <c r="AY116" i="1"/>
  <c r="AY184" i="1"/>
  <c r="AX184" i="1"/>
  <c r="F27" i="1" s="1"/>
  <c r="BE182" i="1"/>
  <c r="BG182" i="1" s="1"/>
  <c r="BB182" i="1" s="1"/>
  <c r="BA187" i="1" s="1"/>
  <c r="AX187" i="1" s="1"/>
  <c r="AX59" i="1"/>
  <c r="F22" i="1" s="1"/>
  <c r="AY59" i="1"/>
  <c r="BE57" i="1"/>
  <c r="BG57" i="1" s="1"/>
  <c r="BB57" i="1" s="1"/>
  <c r="BA62" i="1" s="1"/>
  <c r="AX62" i="1" s="1"/>
  <c r="BE257" i="1"/>
  <c r="BG257" i="1" s="1"/>
  <c r="BB257" i="1" s="1"/>
  <c r="BA262" i="1" s="1"/>
  <c r="AX259" i="1"/>
  <c r="F30" i="1" s="1"/>
  <c r="AY259" i="1"/>
  <c r="AY34" i="1"/>
  <c r="BE32" i="1"/>
  <c r="BG32" i="1" s="1"/>
  <c r="BB32" i="1" s="1"/>
  <c r="BA37" i="1" s="1"/>
  <c r="AX37" i="1" s="1"/>
  <c r="AX34" i="1"/>
  <c r="F21" i="1" s="1"/>
  <c r="AX166" i="1"/>
  <c r="G26" i="1" s="1"/>
  <c r="AY166" i="1"/>
  <c r="AY141" i="1"/>
  <c r="AX141" i="1"/>
  <c r="G25" i="1" s="1"/>
  <c r="AX262" i="1"/>
  <c r="AX241" i="1"/>
  <c r="G29" i="1" s="1"/>
  <c r="AY241" i="1"/>
  <c r="AX84" i="1"/>
  <c r="F23" i="1" s="1"/>
  <c r="AY84" i="1"/>
  <c r="BE82" i="1"/>
  <c r="BG82" i="1" s="1"/>
  <c r="BB82" i="1" s="1"/>
  <c r="BA87" i="1" s="1"/>
  <c r="AX87" i="1" s="1"/>
  <c r="AY41" i="1" l="1"/>
  <c r="AX41" i="1"/>
  <c r="G21" i="1" s="1"/>
  <c r="AX91" i="1"/>
  <c r="G23" i="1" s="1"/>
  <c r="AY91" i="1"/>
  <c r="AX191" i="1"/>
  <c r="G27" i="1" s="1"/>
  <c r="AY191" i="1"/>
  <c r="AX66" i="1"/>
  <c r="G22" i="1" s="1"/>
  <c r="AY66" i="1"/>
  <c r="AX266" i="1"/>
  <c r="G30" i="1" s="1"/>
  <c r="AY266" i="1"/>
</calcChain>
</file>

<file path=xl/sharedStrings.xml><?xml version="1.0" encoding="utf-8"?>
<sst xmlns="http://schemas.openxmlformats.org/spreadsheetml/2006/main" count="692" uniqueCount="122">
  <si>
    <t>Number of Securities</t>
  </si>
  <si>
    <t>Name</t>
  </si>
  <si>
    <t>ABS</t>
  </si>
  <si>
    <t>IB</t>
  </si>
  <si>
    <t>CB</t>
  </si>
  <si>
    <t>RB</t>
  </si>
  <si>
    <t>Zero</t>
  </si>
  <si>
    <t>Maximum Number of Trials</t>
  </si>
  <si>
    <t>Security Type</t>
  </si>
  <si>
    <t>Stock</t>
  </si>
  <si>
    <t>Bond</t>
  </si>
  <si>
    <t>Number of Periods per Trial</t>
  </si>
  <si>
    <t>Price Quotes</t>
  </si>
  <si>
    <t>Exogenous</t>
  </si>
  <si>
    <t>Endogenous</t>
  </si>
  <si>
    <t>Period Length (seconds)</t>
  </si>
  <si>
    <t>Start Life</t>
  </si>
  <si>
    <t>Maximum Number of Traders</t>
  </si>
  <si>
    <t>End Life</t>
  </si>
  <si>
    <t>Number of Trader Types</t>
  </si>
  <si>
    <t>Short selling</t>
  </si>
  <si>
    <t>No</t>
  </si>
  <si>
    <t>Yes</t>
  </si>
  <si>
    <t>Market Depth</t>
  </si>
  <si>
    <t>Quote to Price Formula</t>
  </si>
  <si>
    <t>Quote</t>
  </si>
  <si>
    <t>Depth Displayed</t>
  </si>
  <si>
    <t>Information</t>
  </si>
  <si>
    <t>Borrowing</t>
  </si>
  <si>
    <t>Last Row with Exogenous Prices</t>
  </si>
  <si>
    <t>Number of Information Types</t>
  </si>
  <si>
    <t>Last Row with Information</t>
  </si>
  <si>
    <t>Case Type</t>
  </si>
  <si>
    <t>FTS</t>
  </si>
  <si>
    <t>Recalculate</t>
  </si>
  <si>
    <t>Binary Lottery</t>
  </si>
  <si>
    <t>Dividend Generation</t>
  </si>
  <si>
    <t>Index Data</t>
  </si>
  <si>
    <t>Shift</t>
  </si>
  <si>
    <t>Trader Type Data</t>
  </si>
  <si>
    <t>Type 1</t>
  </si>
  <si>
    <t>Payoffs</t>
  </si>
  <si>
    <t>Interest Rate</t>
  </si>
  <si>
    <t>Exogenous Prices</t>
  </si>
  <si>
    <t>Time into Period</t>
  </si>
  <si>
    <t>Date</t>
  </si>
  <si>
    <t>RE Index</t>
  </si>
  <si>
    <t>StrtNum</t>
  </si>
  <si>
    <t>Seed</t>
  </si>
  <si>
    <t>AdjSeed</t>
  </si>
  <si>
    <t>Const</t>
  </si>
  <si>
    <t>NuminPer</t>
  </si>
  <si>
    <t>StrtRow</t>
  </si>
  <si>
    <t>Case CT1</t>
  </si>
  <si>
    <t>Index Value</t>
  </si>
  <si>
    <t>Macro inputs</t>
  </si>
  <si>
    <t>Index Qty'</t>
  </si>
  <si>
    <t>EA</t>
  </si>
  <si>
    <t>D(IB,CB)</t>
  </si>
  <si>
    <t>D(IB,RB)</t>
  </si>
  <si>
    <t>D(CB,RB)</t>
  </si>
  <si>
    <t>EL</t>
  </si>
  <si>
    <t>Cash</t>
  </si>
  <si>
    <t>Trial 1</t>
  </si>
  <si>
    <t>Endow 1</t>
  </si>
  <si>
    <t>Trial 2</t>
  </si>
  <si>
    <t>A(IB)</t>
  </si>
  <si>
    <t>I(IB)</t>
  </si>
  <si>
    <t>EA(IB)</t>
  </si>
  <si>
    <t>Endow 2</t>
  </si>
  <si>
    <t>Trial 3</t>
  </si>
  <si>
    <t>Endow 3</t>
  </si>
  <si>
    <t>Trial 4</t>
  </si>
  <si>
    <t>L(IB)</t>
  </si>
  <si>
    <t>EL(IB)</t>
  </si>
  <si>
    <t>DP(IB,CB)</t>
  </si>
  <si>
    <t>DP(IB,RB)</t>
  </si>
  <si>
    <t>Assets</t>
  </si>
  <si>
    <t>Exog Debt</t>
  </si>
  <si>
    <t>Left</t>
  </si>
  <si>
    <t>Share CB</t>
  </si>
  <si>
    <t>Share IB</t>
  </si>
  <si>
    <t>Values of banks</t>
  </si>
  <si>
    <t>Endow 4</t>
  </si>
  <si>
    <t>Trial 5</t>
  </si>
  <si>
    <t>Endow 5</t>
  </si>
  <si>
    <t>Trial 6</t>
  </si>
  <si>
    <t>P(AB)</t>
  </si>
  <si>
    <t>AL(IB)</t>
  </si>
  <si>
    <t>Rights 1</t>
  </si>
  <si>
    <t>Trial 7</t>
  </si>
  <si>
    <t>Rights 2</t>
  </si>
  <si>
    <t>Trial 8</t>
  </si>
  <si>
    <t>Rights 3</t>
  </si>
  <si>
    <t>Trial 9</t>
  </si>
  <si>
    <t>A(CB)</t>
  </si>
  <si>
    <t>I(CB)</t>
  </si>
  <si>
    <t>EA(CB)</t>
  </si>
  <si>
    <t>Rights 4</t>
  </si>
  <si>
    <t>Trial 10</t>
  </si>
  <si>
    <t>Rights 5</t>
  </si>
  <si>
    <t>L(CB)</t>
  </si>
  <si>
    <t>EL(CB)</t>
  </si>
  <si>
    <t>DP(CB,RB)</t>
  </si>
  <si>
    <t>Lower Bound</t>
  </si>
  <si>
    <t>Lower Bound Payoff</t>
  </si>
  <si>
    <t>P(CB)</t>
  </si>
  <si>
    <t>Upper Bound</t>
  </si>
  <si>
    <t>Upper Bound Payoff</t>
  </si>
  <si>
    <t>Debt treatment</t>
  </si>
  <si>
    <t>Constant</t>
  </si>
  <si>
    <t>A(RB)</t>
  </si>
  <si>
    <t>I(RB)</t>
  </si>
  <si>
    <t>Assume that the debt issued and held by the other banks is subordinated.</t>
  </si>
  <si>
    <t>Linear Coefficient</t>
  </si>
  <si>
    <t>So EL is paid first.</t>
  </si>
  <si>
    <t>L(RB)</t>
  </si>
  <si>
    <t>EL(RB)</t>
  </si>
  <si>
    <t>The remainder is paid proportionately, uto the amount issued.</t>
  </si>
  <si>
    <t>P(RB)</t>
  </si>
  <si>
    <t>So, e.g. if IB's assets are insufficient, they are used to first pay EL(IB).</t>
  </si>
  <si>
    <t>DP(x,y)=debt paid at the end of the period, while D(x,y)=debt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</si>
</sst>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Border="1" applyAlignment="1"/>
    <xf numFmtId="0" fontId="0" fillId="3" borderId="0" xfId="0" applyFill="1" applyBorder="1" applyAlignment="1"/>
    <xf numFmtId="0" fontId="0" fillId="0" borderId="0" xfId="0" applyAlignment="1"/>
    <xf numFmtId="0" fontId="1" fillId="3" borderId="0" xfId="0" applyFont="1" applyFill="1" applyBorder="1" applyAlignment="1"/>
    <xf numFmtId="0" fontId="0" fillId="0" borderId="0" xfId="0" applyBorder="1" applyAlignment="1"/>
    <xf numFmtId="16" fontId="0" fillId="3" borderId="0" xfId="0" quotePrefix="1" applyNumberFormat="1" applyFill="1" applyBorder="1" applyAlignment="1"/>
    <xf numFmtId="14" fontId="0" fillId="3" borderId="0" xfId="0" quotePrefix="1" applyNumberFormat="1" applyFill="1" applyBorder="1" applyAlignment="1"/>
    <xf numFmtId="0" fontId="0" fillId="3" borderId="0" xfId="0" quotePrefix="1" applyFill="1" applyBorder="1" applyAlignment="1"/>
    <xf numFmtId="0" fontId="0" fillId="4" borderId="0" xfId="0" applyFill="1" applyBorder="1" applyAlignment="1"/>
    <xf numFmtId="0" fontId="0" fillId="5" borderId="0" xfId="0" applyFill="1" applyBorder="1" applyAlignment="1"/>
    <xf numFmtId="0" fontId="0" fillId="6" borderId="0" xfId="0" applyFill="1"/>
    <xf numFmtId="0" fontId="2" fillId="7" borderId="0" xfId="0" applyFont="1" applyFill="1"/>
    <xf numFmtId="0" fontId="0" fillId="8" borderId="0" xfId="0" applyFill="1"/>
    <xf numFmtId="0" fontId="0" fillId="9" borderId="0" xfId="0" applyFill="1"/>
    <xf numFmtId="0" fontId="1" fillId="5" borderId="0" xfId="0" applyFont="1" applyFill="1" applyBorder="1" applyAlignment="1"/>
    <xf numFmtId="0" fontId="0" fillId="5" borderId="0" xfId="0" applyFill="1"/>
    <xf numFmtId="14" fontId="0" fillId="0" borderId="0" xfId="0" applyNumberFormat="1"/>
    <xf numFmtId="0" fontId="0" fillId="10" borderId="0" xfId="0" applyFill="1"/>
    <xf numFmtId="0" fontId="0" fillId="11" borderId="0" xfId="0" applyFill="1"/>
    <xf numFmtId="0" fontId="0" fillId="1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69"/>
  <sheetViews>
    <sheetView tabSelected="1" topLeftCell="A4" workbookViewId="0">
      <selection activeCell="I31" sqref="I31"/>
    </sheetView>
  </sheetViews>
  <sheetFormatPr defaultRowHeight="14.4" x14ac:dyDescent="0.3"/>
  <cols>
    <col min="1" max="1" width="29.44140625" bestFit="1" customWidth="1"/>
    <col min="3" max="3" width="21.88671875" bestFit="1" customWidth="1"/>
    <col min="4" max="4" width="16.5546875" bestFit="1" customWidth="1"/>
    <col min="5" max="5" width="12.44140625" bestFit="1" customWidth="1"/>
    <col min="6" max="6" width="11.88671875" bestFit="1" customWidth="1"/>
    <col min="7" max="7" width="12.44140625" bestFit="1" customWidth="1"/>
    <col min="8" max="8" width="16.44140625" bestFit="1" customWidth="1"/>
    <col min="39" max="39" width="12.44140625" customWidth="1"/>
  </cols>
  <sheetData>
    <row r="1" spans="1:24" x14ac:dyDescent="0.3">
      <c r="A1" s="1" t="s">
        <v>0</v>
      </c>
      <c r="B1" s="1">
        <v>5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J1" s="3"/>
      <c r="K1" s="3"/>
      <c r="L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3">
      <c r="A2" s="1" t="s">
        <v>7</v>
      </c>
      <c r="B2" s="1">
        <v>10</v>
      </c>
      <c r="C2" s="2" t="s">
        <v>8</v>
      </c>
      <c r="D2" s="2" t="s">
        <v>9</v>
      </c>
      <c r="E2" s="2" t="s">
        <v>9</v>
      </c>
      <c r="F2" s="2" t="s">
        <v>9</v>
      </c>
      <c r="G2" s="2" t="s">
        <v>9</v>
      </c>
      <c r="H2" s="2" t="s">
        <v>10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3">
      <c r="A3" s="1" t="s">
        <v>11</v>
      </c>
      <c r="B3" s="1">
        <v>1</v>
      </c>
      <c r="C3" s="2" t="s">
        <v>12</v>
      </c>
      <c r="D3" s="2" t="s">
        <v>13</v>
      </c>
      <c r="E3" s="2" t="s">
        <v>14</v>
      </c>
      <c r="F3" s="2" t="s">
        <v>14</v>
      </c>
      <c r="G3" s="2" t="s">
        <v>14</v>
      </c>
      <c r="H3" s="2" t="s">
        <v>14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3">
      <c r="A4" s="1" t="s">
        <v>15</v>
      </c>
      <c r="B4" s="1">
        <v>300</v>
      </c>
      <c r="C4" s="2" t="s">
        <v>16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3">
      <c r="A5" s="1" t="s">
        <v>17</v>
      </c>
      <c r="B5" s="1">
        <v>60</v>
      </c>
      <c r="C5" s="2" t="s">
        <v>18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3">
      <c r="A6" s="1" t="s">
        <v>19</v>
      </c>
      <c r="B6" s="1">
        <v>1</v>
      </c>
      <c r="C6" s="2" t="s">
        <v>20</v>
      </c>
      <c r="D6" s="4" t="s">
        <v>21</v>
      </c>
      <c r="E6" s="4" t="s">
        <v>22</v>
      </c>
      <c r="F6" s="4" t="s">
        <v>22</v>
      </c>
      <c r="G6" s="4" t="s">
        <v>22</v>
      </c>
      <c r="H6" s="4" t="s">
        <v>22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3">
      <c r="A7" s="1" t="s">
        <v>23</v>
      </c>
      <c r="B7" s="1">
        <v>15</v>
      </c>
      <c r="C7" s="2" t="s">
        <v>24</v>
      </c>
      <c r="D7" s="2" t="s">
        <v>25</v>
      </c>
      <c r="E7" s="2" t="s">
        <v>25</v>
      </c>
      <c r="F7" s="2" t="s">
        <v>25</v>
      </c>
      <c r="G7" s="2" t="s">
        <v>25</v>
      </c>
      <c r="H7" s="2" t="s">
        <v>25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3">
      <c r="A8" s="1" t="s">
        <v>26</v>
      </c>
      <c r="B8" s="1">
        <v>10</v>
      </c>
      <c r="C8" s="2" t="s">
        <v>27</v>
      </c>
      <c r="D8" s="2" t="s">
        <v>21</v>
      </c>
      <c r="E8" s="2" t="s">
        <v>21</v>
      </c>
      <c r="F8" s="2" t="s">
        <v>21</v>
      </c>
      <c r="G8" s="2" t="s">
        <v>21</v>
      </c>
      <c r="H8" s="2" t="s">
        <v>21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3">
      <c r="A9" s="1" t="s">
        <v>28</v>
      </c>
      <c r="B9" s="1" t="s">
        <v>21</v>
      </c>
      <c r="C9" s="2"/>
      <c r="D9" s="2"/>
      <c r="E9" s="2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3">
      <c r="A10" s="1" t="s">
        <v>29</v>
      </c>
      <c r="B10" s="1">
        <v>180</v>
      </c>
      <c r="C10" s="2"/>
      <c r="D10" s="2"/>
      <c r="E10" s="2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3">
      <c r="A11" s="1" t="s">
        <v>30</v>
      </c>
      <c r="B11" s="1">
        <v>0</v>
      </c>
      <c r="C11" s="2"/>
      <c r="D11" s="2"/>
      <c r="E11" s="2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3">
      <c r="A12" s="1" t="s">
        <v>31</v>
      </c>
      <c r="B12" s="1"/>
      <c r="C12" s="2"/>
      <c r="D12" s="2"/>
      <c r="E12" s="2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3">
      <c r="A13" s="1" t="s">
        <v>32</v>
      </c>
      <c r="B13" s="1" t="s">
        <v>33</v>
      </c>
      <c r="C13" s="2"/>
      <c r="D13" s="2"/>
      <c r="E13" s="2"/>
      <c r="F13" s="5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3">
      <c r="A14" s="1"/>
      <c r="B14" s="1"/>
      <c r="C14" s="2"/>
      <c r="D14" s="2"/>
      <c r="E14" s="6"/>
      <c r="F14" s="5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3">
      <c r="A15" s="1"/>
      <c r="B15" s="1"/>
      <c r="C15" s="2"/>
      <c r="D15" s="7"/>
      <c r="E15" s="8"/>
      <c r="F15" s="5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3">
      <c r="A16" s="1"/>
      <c r="B16" s="1"/>
      <c r="C16" s="2"/>
      <c r="D16" s="2"/>
      <c r="E16" s="2"/>
      <c r="F16" s="5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70" x14ac:dyDescent="0.3">
      <c r="A17" s="1" t="s">
        <v>34</v>
      </c>
      <c r="B17" s="1" t="s">
        <v>21</v>
      </c>
      <c r="C17" s="2"/>
      <c r="D17" s="2"/>
      <c r="E17" s="2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70" x14ac:dyDescent="0.3">
      <c r="A18" s="1" t="s">
        <v>35</v>
      </c>
      <c r="B18" s="1">
        <v>0</v>
      </c>
      <c r="C18" s="2"/>
      <c r="D18" s="2"/>
      <c r="E18" s="2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X18" t="s">
        <v>36</v>
      </c>
    </row>
    <row r="19" spans="1:70" x14ac:dyDescent="0.3">
      <c r="A19" s="1"/>
      <c r="B19" s="1"/>
      <c r="C19" s="4"/>
      <c r="D19" s="2"/>
      <c r="E19" s="2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AM19" t="s">
        <v>37</v>
      </c>
      <c r="AR19" t="s">
        <v>38</v>
      </c>
      <c r="AS19">
        <v>18</v>
      </c>
    </row>
    <row r="20" spans="1:70" x14ac:dyDescent="0.3">
      <c r="A20" s="9" t="s">
        <v>39</v>
      </c>
      <c r="B20" s="9" t="s">
        <v>40</v>
      </c>
      <c r="C20" s="10" t="s">
        <v>41</v>
      </c>
      <c r="D20" s="10" t="str">
        <f>D1</f>
        <v>ABS</v>
      </c>
      <c r="E20" s="10" t="str">
        <f>E1</f>
        <v>IB</v>
      </c>
      <c r="F20" s="10" t="str">
        <f>F1</f>
        <v>CB</v>
      </c>
      <c r="G20" s="10" t="str">
        <f>G1</f>
        <v>RB</v>
      </c>
      <c r="H20" s="10" t="str">
        <f>H1</f>
        <v>Zero</v>
      </c>
      <c r="I20" s="10" t="s">
        <v>42</v>
      </c>
      <c r="J20" s="11" t="s">
        <v>43</v>
      </c>
      <c r="K20" s="11" t="s">
        <v>44</v>
      </c>
      <c r="L20" s="11" t="s">
        <v>2</v>
      </c>
      <c r="M20" s="11" t="s">
        <v>2</v>
      </c>
      <c r="O20" s="3"/>
      <c r="P20" s="3"/>
      <c r="Q20" s="3"/>
      <c r="R20" s="3"/>
      <c r="S20" s="3"/>
      <c r="T20" s="3"/>
      <c r="U20" s="3"/>
      <c r="V20" s="3"/>
      <c r="W20" s="3"/>
      <c r="X20" s="3"/>
      <c r="AM20" t="s">
        <v>45</v>
      </c>
      <c r="AN20" t="s">
        <v>46</v>
      </c>
      <c r="AO20" t="s">
        <v>47</v>
      </c>
      <c r="AP20" t="s">
        <v>48</v>
      </c>
      <c r="AR20" t="s">
        <v>49</v>
      </c>
      <c r="AS20" t="s">
        <v>50</v>
      </c>
      <c r="AT20" t="s">
        <v>51</v>
      </c>
      <c r="AU20" t="s">
        <v>52</v>
      </c>
      <c r="AX20" t="s">
        <v>53</v>
      </c>
      <c r="AZ20" s="12" t="s">
        <v>54</v>
      </c>
      <c r="BA20" s="12">
        <f ca="1">+D21</f>
        <v>126.83</v>
      </c>
      <c r="BL20" s="13" t="s">
        <v>55</v>
      </c>
      <c r="BM20" s="14" t="s">
        <v>56</v>
      </c>
      <c r="BN20" s="14" t="s">
        <v>57</v>
      </c>
      <c r="BO20" s="14" t="s">
        <v>58</v>
      </c>
      <c r="BP20" s="14" t="s">
        <v>59</v>
      </c>
      <c r="BQ20" s="14" t="s">
        <v>60</v>
      </c>
      <c r="BR20" s="14" t="s">
        <v>61</v>
      </c>
    </row>
    <row r="21" spans="1:70" x14ac:dyDescent="0.3">
      <c r="A21" s="9" t="s">
        <v>62</v>
      </c>
      <c r="B21" s="9">
        <v>1000</v>
      </c>
      <c r="C21" s="10" t="s">
        <v>63</v>
      </c>
      <c r="D21" s="15">
        <f ca="1">+L36</f>
        <v>126.83</v>
      </c>
      <c r="E21" s="10">
        <f ca="1">+AX27</f>
        <v>968.3</v>
      </c>
      <c r="F21" s="16">
        <f ca="1">+AX34</f>
        <v>887.81</v>
      </c>
      <c r="G21" s="16">
        <f ca="1">+AX41</f>
        <v>767.07500000000005</v>
      </c>
      <c r="H21" s="16">
        <v>100</v>
      </c>
      <c r="I21" s="10">
        <v>0</v>
      </c>
      <c r="J21" s="11" t="s">
        <v>63</v>
      </c>
      <c r="K21" s="11">
        <v>0</v>
      </c>
      <c r="L21" s="11">
        <f t="shared" ref="L21:L52" ca="1" si="0">INDIRECT("AN"&amp;$AU21)</f>
        <v>90.77</v>
      </c>
      <c r="M21" s="11">
        <f ca="1">+L21</f>
        <v>90.77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G21">
        <f ca="1">INDIRECT("AN"&amp;$AR21)</f>
        <v>99.79</v>
      </c>
      <c r="AM21" s="17">
        <v>37173</v>
      </c>
      <c r="AN21">
        <v>100</v>
      </c>
      <c r="AO21">
        <v>1</v>
      </c>
      <c r="AP21">
        <f ca="1">INT(RAND()*75)</f>
        <v>7</v>
      </c>
      <c r="AQ21">
        <f ca="1">INT(RAND()*75)</f>
        <v>33</v>
      </c>
      <c r="AR21">
        <f ca="1">+MAX($AP$21,$AQ$21)+$AS$19</f>
        <v>51</v>
      </c>
      <c r="AS21">
        <f ca="1">+$AR$21</f>
        <v>51</v>
      </c>
      <c r="AT21">
        <v>1</v>
      </c>
      <c r="AU21">
        <f ca="1">+AS21+AT21</f>
        <v>52</v>
      </c>
      <c r="BL21" s="13"/>
      <c r="BM21" s="14">
        <f>AY23</f>
        <v>10</v>
      </c>
      <c r="BN21" s="14">
        <f>AZ23</f>
        <v>300</v>
      </c>
      <c r="BO21" s="14">
        <f>AY25</f>
        <v>400</v>
      </c>
      <c r="BP21" s="14">
        <f>AZ25</f>
        <v>200</v>
      </c>
      <c r="BQ21" s="14">
        <v>0</v>
      </c>
      <c r="BR21" s="14">
        <f>BA25</f>
        <v>0</v>
      </c>
    </row>
    <row r="22" spans="1:70" x14ac:dyDescent="0.3">
      <c r="A22" s="9" t="s">
        <v>64</v>
      </c>
      <c r="B22" s="9">
        <v>0</v>
      </c>
      <c r="C22" s="10" t="s">
        <v>65</v>
      </c>
      <c r="D22" s="15">
        <f ca="1">+L53</f>
        <v>125.81</v>
      </c>
      <c r="E22" s="10">
        <f ca="1">+AX52</f>
        <v>958.09999999999991</v>
      </c>
      <c r="F22" s="16">
        <f ca="1">+AX59</f>
        <v>880.67000000000007</v>
      </c>
      <c r="G22" s="16">
        <f ca="1">+AX66</f>
        <v>764.52500000000009</v>
      </c>
      <c r="H22" s="16">
        <v>100</v>
      </c>
      <c r="I22" s="10">
        <v>0</v>
      </c>
      <c r="J22" s="11"/>
      <c r="K22" s="11">
        <v>20</v>
      </c>
      <c r="L22" s="11">
        <f t="shared" ca="1" si="0"/>
        <v>99.15</v>
      </c>
      <c r="M22" s="11">
        <f t="shared" ref="M22:M85" ca="1" si="1">+L22</f>
        <v>99.15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M22" s="17">
        <v>37204</v>
      </c>
      <c r="AN22">
        <v>93.07</v>
      </c>
      <c r="AO22">
        <v>2</v>
      </c>
      <c r="AP22">
        <f t="shared" ref="AP22:AQ30" ca="1" si="2">INT(RAND()*75)</f>
        <v>5</v>
      </c>
      <c r="AQ22">
        <f t="shared" ca="1" si="2"/>
        <v>12</v>
      </c>
      <c r="AR22">
        <f ca="1">+MAX($AP$22,$AQ$22)+$AS$19</f>
        <v>30</v>
      </c>
      <c r="AS22">
        <f t="shared" ref="AS22:AS36" ca="1" si="3">+$AR$21</f>
        <v>51</v>
      </c>
      <c r="AT22">
        <v>2</v>
      </c>
      <c r="AU22">
        <f t="shared" ref="AU22:AU85" ca="1" si="4">+AS22+AT22</f>
        <v>53</v>
      </c>
      <c r="AX22" t="s">
        <v>66</v>
      </c>
      <c r="AY22" t="s">
        <v>67</v>
      </c>
      <c r="AZ22" t="s">
        <v>68</v>
      </c>
      <c r="BL22" s="13"/>
      <c r="BM22" s="14">
        <f>AY30</f>
        <v>7</v>
      </c>
      <c r="BN22" s="14">
        <f>BA30</f>
        <v>400</v>
      </c>
      <c r="BO22" s="14">
        <v>0</v>
      </c>
      <c r="BP22" s="14">
        <v>0</v>
      </c>
      <c r="BQ22" s="14">
        <f>AY32</f>
        <v>500</v>
      </c>
      <c r="BR22" s="14">
        <f>AZ32</f>
        <v>300</v>
      </c>
    </row>
    <row r="23" spans="1:70" x14ac:dyDescent="0.3">
      <c r="A23" s="9" t="s">
        <v>69</v>
      </c>
      <c r="B23" s="9">
        <v>100</v>
      </c>
      <c r="C23" s="10" t="s">
        <v>70</v>
      </c>
      <c r="D23" s="15">
        <f ca="1">+L68</f>
        <v>198.85</v>
      </c>
      <c r="E23" s="10">
        <f ca="1">+AX77</f>
        <v>1688.5</v>
      </c>
      <c r="F23" s="16">
        <f ca="1">+AX84</f>
        <v>1391.9499999999998</v>
      </c>
      <c r="G23" s="16">
        <f ca="1">+AX91</f>
        <v>947.125</v>
      </c>
      <c r="H23" s="16">
        <v>100</v>
      </c>
      <c r="I23" s="10">
        <v>0</v>
      </c>
      <c r="J23" s="11"/>
      <c r="K23" s="11">
        <v>40</v>
      </c>
      <c r="L23" s="11">
        <f t="shared" ca="1" si="0"/>
        <v>101.85</v>
      </c>
      <c r="M23" s="11">
        <f t="shared" ca="1" si="1"/>
        <v>101.85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M23" s="17">
        <v>37235</v>
      </c>
      <c r="AN23">
        <v>96.91</v>
      </c>
      <c r="AO23">
        <v>3</v>
      </c>
      <c r="AP23">
        <f t="shared" ca="1" si="2"/>
        <v>51</v>
      </c>
      <c r="AQ23">
        <f t="shared" ca="1" si="2"/>
        <v>51</v>
      </c>
      <c r="AR23">
        <f ca="1">+MAX($AP$23,$AQ$23)+$AS$19</f>
        <v>69</v>
      </c>
      <c r="AS23">
        <f t="shared" ca="1" si="3"/>
        <v>51</v>
      </c>
      <c r="AT23">
        <v>3</v>
      </c>
      <c r="AU23">
        <f t="shared" ca="1" si="4"/>
        <v>54</v>
      </c>
      <c r="AX23">
        <f ca="1">AY23*$BA20+AZ23</f>
        <v>1568.3</v>
      </c>
      <c r="AY23">
        <v>10</v>
      </c>
      <c r="AZ23">
        <v>300</v>
      </c>
      <c r="BL23" s="13"/>
      <c r="BM23" s="14">
        <f>AY37</f>
        <v>2.5</v>
      </c>
      <c r="BN23" s="14">
        <f>BB37</f>
        <v>500</v>
      </c>
      <c r="BO23" s="14">
        <v>0</v>
      </c>
      <c r="BP23" s="14">
        <v>0</v>
      </c>
      <c r="BQ23" s="14">
        <v>0</v>
      </c>
      <c r="BR23" s="14">
        <f>AY39</f>
        <v>750</v>
      </c>
    </row>
    <row r="24" spans="1:70" x14ac:dyDescent="0.3">
      <c r="A24" s="9" t="s">
        <v>71</v>
      </c>
      <c r="B24" s="9">
        <v>100</v>
      </c>
      <c r="C24" s="10" t="s">
        <v>72</v>
      </c>
      <c r="D24" s="10">
        <f ca="1">+L84</f>
        <v>134.30000000000001</v>
      </c>
      <c r="E24" s="10">
        <f ca="1">+AX102</f>
        <v>1043</v>
      </c>
      <c r="F24" s="16">
        <f ca="1">+AX109</f>
        <v>940.10000000000014</v>
      </c>
      <c r="G24" s="16">
        <f ca="1">+AX116</f>
        <v>785.75</v>
      </c>
      <c r="H24" s="16">
        <v>100</v>
      </c>
      <c r="I24" s="10">
        <v>0</v>
      </c>
      <c r="J24" s="11"/>
      <c r="K24" s="11">
        <v>60</v>
      </c>
      <c r="L24" s="11">
        <f t="shared" ca="1" si="0"/>
        <v>101.78</v>
      </c>
      <c r="M24" s="11">
        <f t="shared" ca="1" si="1"/>
        <v>101.78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M24" s="17">
        <v>37265</v>
      </c>
      <c r="AN24">
        <v>96.67</v>
      </c>
      <c r="AO24">
        <v>4</v>
      </c>
      <c r="AP24">
        <f t="shared" ca="1" si="2"/>
        <v>52</v>
      </c>
      <c r="AQ24">
        <f t="shared" ca="1" si="2"/>
        <v>63</v>
      </c>
      <c r="AR24">
        <f ca="1">+MAX($AP$24,$AQ$24)+$AS$19</f>
        <v>81</v>
      </c>
      <c r="AS24">
        <f t="shared" ca="1" si="3"/>
        <v>51</v>
      </c>
      <c r="AT24">
        <v>4</v>
      </c>
      <c r="AU24">
        <f t="shared" ca="1" si="4"/>
        <v>55</v>
      </c>
      <c r="AX24" t="s">
        <v>73</v>
      </c>
      <c r="AY24" t="s">
        <v>58</v>
      </c>
      <c r="AZ24" t="s">
        <v>59</v>
      </c>
      <c r="BA24" t="s">
        <v>74</v>
      </c>
      <c r="BB24" s="18" t="s">
        <v>75</v>
      </c>
      <c r="BC24" s="18" t="s">
        <v>76</v>
      </c>
      <c r="BE24" t="s">
        <v>77</v>
      </c>
      <c r="BF24" t="s">
        <v>78</v>
      </c>
      <c r="BG24" t="s">
        <v>79</v>
      </c>
      <c r="BH24" t="s">
        <v>80</v>
      </c>
      <c r="BI24" t="s">
        <v>81</v>
      </c>
      <c r="BL24" s="13"/>
      <c r="BM24" s="14"/>
      <c r="BN24" s="13"/>
      <c r="BO24" s="19" t="s">
        <v>82</v>
      </c>
      <c r="BP24" s="19"/>
      <c r="BQ24" s="13"/>
      <c r="BR24" s="13"/>
    </row>
    <row r="25" spans="1:70" x14ac:dyDescent="0.3">
      <c r="A25" s="9" t="s">
        <v>83</v>
      </c>
      <c r="B25" s="9">
        <v>100</v>
      </c>
      <c r="C25" s="10" t="s">
        <v>84</v>
      </c>
      <c r="D25" s="10">
        <f ca="1">+L100</f>
        <v>143.65</v>
      </c>
      <c r="E25" s="10">
        <f ca="1">+AX127</f>
        <v>1136.5</v>
      </c>
      <c r="F25" s="16">
        <f ca="1">+AX134</f>
        <v>1005.5500000000002</v>
      </c>
      <c r="G25" s="16">
        <f ca="1">+AX141</f>
        <v>809.125</v>
      </c>
      <c r="H25" s="16">
        <v>100</v>
      </c>
      <c r="I25" s="10">
        <v>0</v>
      </c>
      <c r="J25" s="11"/>
      <c r="K25" s="11">
        <v>80</v>
      </c>
      <c r="L25" s="11">
        <f t="shared" ca="1" si="0"/>
        <v>107.58</v>
      </c>
      <c r="M25" s="11">
        <f t="shared" ca="1" si="1"/>
        <v>107.58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M25" s="17">
        <v>37295</v>
      </c>
      <c r="AN25">
        <v>91.7</v>
      </c>
      <c r="AO25">
        <v>5</v>
      </c>
      <c r="AP25">
        <f t="shared" ca="1" si="2"/>
        <v>69</v>
      </c>
      <c r="AQ25">
        <f t="shared" ca="1" si="2"/>
        <v>53</v>
      </c>
      <c r="AR25">
        <f ca="1">+MAX($AP$25,$AQ$25)+$AS$19</f>
        <v>87</v>
      </c>
      <c r="AS25">
        <f t="shared" ca="1" si="3"/>
        <v>51</v>
      </c>
      <c r="AT25">
        <v>5</v>
      </c>
      <c r="AU25">
        <f t="shared" ca="1" si="4"/>
        <v>56</v>
      </c>
      <c r="AX25">
        <f>AY25+AZ25+BA25</f>
        <v>600</v>
      </c>
      <c r="AY25">
        <v>400</v>
      </c>
      <c r="AZ25">
        <v>200</v>
      </c>
      <c r="BA25">
        <v>0</v>
      </c>
      <c r="BB25">
        <f ca="1">MIN(AY25,BG25*BH25)</f>
        <v>400</v>
      </c>
      <c r="BC25">
        <f ca="1">MIN(AZ25,BG25*BI25)</f>
        <v>200</v>
      </c>
      <c r="BE25">
        <f ca="1">MAX(AX23,0)</f>
        <v>1568.3</v>
      </c>
      <c r="BF25">
        <f>BA25</f>
        <v>0</v>
      </c>
      <c r="BG25">
        <f ca="1">MAX(BE25-BF25)</f>
        <v>1568.3</v>
      </c>
      <c r="BH25">
        <f>AY25/(AY25+AZ25)</f>
        <v>0.66666666666666663</v>
      </c>
      <c r="BI25">
        <f>1-BH25</f>
        <v>0.33333333333333337</v>
      </c>
      <c r="BL25" s="14" t="s">
        <v>54</v>
      </c>
      <c r="BM25" s="14">
        <v>50</v>
      </c>
      <c r="BN25" s="13"/>
      <c r="BO25" s="19" t="s">
        <v>3</v>
      </c>
      <c r="BP25" s="19" t="e">
        <f ca="1">IB(BM21:BR23,BM25)</f>
        <v>#NAME?</v>
      </c>
      <c r="BQ25" s="13"/>
      <c r="BR25" s="13"/>
    </row>
    <row r="26" spans="1:70" x14ac:dyDescent="0.3">
      <c r="A26" s="9" t="s">
        <v>85</v>
      </c>
      <c r="B26" s="9">
        <v>100</v>
      </c>
      <c r="C26" s="10" t="s">
        <v>86</v>
      </c>
      <c r="D26" s="10">
        <f ca="1">+L116</f>
        <v>78.959999999999994</v>
      </c>
      <c r="E26" s="10">
        <f ca="1">+AX152</f>
        <v>489.59999999999991</v>
      </c>
      <c r="F26" s="16">
        <f ca="1">+AX159</f>
        <v>552.7199999999998</v>
      </c>
      <c r="G26" s="16">
        <f ca="1">+AX166</f>
        <v>647.40000000000009</v>
      </c>
      <c r="H26" s="16">
        <v>100</v>
      </c>
      <c r="I26" s="10">
        <v>0</v>
      </c>
      <c r="J26" s="11"/>
      <c r="K26" s="11">
        <v>100</v>
      </c>
      <c r="L26" s="11">
        <f t="shared" ca="1" si="0"/>
        <v>108.57</v>
      </c>
      <c r="M26" s="11">
        <f t="shared" ca="1" si="1"/>
        <v>108.57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M26" s="17">
        <v>37323</v>
      </c>
      <c r="AN26">
        <v>96.81</v>
      </c>
      <c r="AO26">
        <v>6</v>
      </c>
      <c r="AP26">
        <f t="shared" ca="1" si="2"/>
        <v>0</v>
      </c>
      <c r="AQ26">
        <f t="shared" ca="1" si="2"/>
        <v>4</v>
      </c>
      <c r="AR26">
        <f ca="1">+MAX($AP$26,$AQ$26)+$AS$19</f>
        <v>22</v>
      </c>
      <c r="AS26">
        <f t="shared" ca="1" si="3"/>
        <v>51</v>
      </c>
      <c r="AT26">
        <v>6</v>
      </c>
      <c r="AU26">
        <f t="shared" ca="1" si="4"/>
        <v>57</v>
      </c>
      <c r="AX26" t="s">
        <v>87</v>
      </c>
      <c r="AY26" t="s">
        <v>88</v>
      </c>
      <c r="BL26" s="13"/>
      <c r="BM26" s="14"/>
      <c r="BN26" s="13"/>
      <c r="BO26" s="19" t="s">
        <v>4</v>
      </c>
      <c r="BP26" s="19" t="e">
        <f ca="1">cb($BM$21:$BR$23,BM25)</f>
        <v>#NAME?</v>
      </c>
      <c r="BQ26" s="13"/>
      <c r="BR26" s="13"/>
    </row>
    <row r="27" spans="1:70" x14ac:dyDescent="0.3">
      <c r="A27" s="9" t="s">
        <v>89</v>
      </c>
      <c r="B27" s="9">
        <v>3</v>
      </c>
      <c r="C27" s="10" t="s">
        <v>90</v>
      </c>
      <c r="D27" s="15">
        <f ca="1">+L132</f>
        <v>166.48</v>
      </c>
      <c r="E27" s="10">
        <f ca="1">+AX177</f>
        <v>1364.8</v>
      </c>
      <c r="F27" s="16">
        <f ca="1">+AX184</f>
        <v>1165.3599999999999</v>
      </c>
      <c r="G27" s="16">
        <f ca="1">+AX191</f>
        <v>866.2</v>
      </c>
      <c r="H27" s="16">
        <v>100</v>
      </c>
      <c r="I27" s="10">
        <v>0</v>
      </c>
      <c r="J27" s="11"/>
      <c r="K27" s="11">
        <v>120</v>
      </c>
      <c r="L27" s="11">
        <f t="shared" ca="1" si="0"/>
        <v>112.99</v>
      </c>
      <c r="M27" s="11">
        <f t="shared" ca="1" si="1"/>
        <v>112.99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M27" s="17">
        <v>37355</v>
      </c>
      <c r="AN27">
        <v>99.26</v>
      </c>
      <c r="AO27">
        <v>7</v>
      </c>
      <c r="AP27">
        <f t="shared" ca="1" si="2"/>
        <v>48</v>
      </c>
      <c r="AQ27">
        <f t="shared" ca="1" si="2"/>
        <v>26</v>
      </c>
      <c r="AR27">
        <f ca="1">+MAX($AP$27,$AQ$27)+$AS$19</f>
        <v>66</v>
      </c>
      <c r="AS27">
        <f t="shared" ca="1" si="3"/>
        <v>51</v>
      </c>
      <c r="AT27">
        <v>7</v>
      </c>
      <c r="AU27">
        <f t="shared" ca="1" si="4"/>
        <v>58</v>
      </c>
      <c r="AX27" s="13">
        <f ca="1">MAX(AX23-AX25,0)</f>
        <v>968.3</v>
      </c>
      <c r="AY27" s="20">
        <f ca="1">AX23/AX25</f>
        <v>2.6138333333333335</v>
      </c>
      <c r="BL27" s="13"/>
      <c r="BM27" s="14"/>
      <c r="BN27" s="13"/>
      <c r="BO27" s="19" t="s">
        <v>5</v>
      </c>
      <c r="BP27" s="19" t="e">
        <f ca="1">rb($BM$21:$BR$23,BM25)</f>
        <v>#NAME?</v>
      </c>
      <c r="BQ27" s="13"/>
      <c r="BR27" s="13"/>
    </row>
    <row r="28" spans="1:70" x14ac:dyDescent="0.3">
      <c r="A28" s="9" t="s">
        <v>91</v>
      </c>
      <c r="B28" s="9">
        <v>0</v>
      </c>
      <c r="C28" s="10" t="s">
        <v>92</v>
      </c>
      <c r="D28" s="15">
        <f ca="1">+L148</f>
        <v>165.72</v>
      </c>
      <c r="E28" s="10">
        <f ca="1">+AX202</f>
        <v>1357.2</v>
      </c>
      <c r="F28" s="16">
        <f ca="1">+AX209</f>
        <v>1160.04</v>
      </c>
      <c r="G28" s="16">
        <f ca="1">+AX216</f>
        <v>864.3</v>
      </c>
      <c r="H28" s="16">
        <v>100</v>
      </c>
      <c r="I28" s="10">
        <v>0</v>
      </c>
      <c r="J28" s="11"/>
      <c r="K28" s="11">
        <v>140</v>
      </c>
      <c r="L28" s="11">
        <f t="shared" ca="1" si="0"/>
        <v>119.91</v>
      </c>
      <c r="M28" s="11">
        <f t="shared" ca="1" si="1"/>
        <v>119.91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M28" s="17">
        <v>37385</v>
      </c>
      <c r="AN28">
        <v>94</v>
      </c>
      <c r="AO28">
        <v>8</v>
      </c>
      <c r="AP28">
        <f t="shared" ca="1" si="2"/>
        <v>29</v>
      </c>
      <c r="AQ28">
        <f t="shared" ca="1" si="2"/>
        <v>47</v>
      </c>
      <c r="AR28">
        <f ca="1">+MAX($AP$28,$AQ$28)+$AS$19</f>
        <v>65</v>
      </c>
      <c r="AS28">
        <f t="shared" ca="1" si="3"/>
        <v>51</v>
      </c>
      <c r="AT28">
        <v>8</v>
      </c>
      <c r="AU28">
        <f t="shared" ca="1" si="4"/>
        <v>59</v>
      </c>
    </row>
    <row r="29" spans="1:70" x14ac:dyDescent="0.3">
      <c r="A29" s="9" t="s">
        <v>93</v>
      </c>
      <c r="B29" s="9">
        <v>0</v>
      </c>
      <c r="C29" s="10" t="s">
        <v>94</v>
      </c>
      <c r="D29" s="15">
        <f ca="1">+L164</f>
        <v>125.81</v>
      </c>
      <c r="E29" s="10">
        <f ca="1">+AX227</f>
        <v>958.09999999999991</v>
      </c>
      <c r="F29" s="16">
        <f ca="1">+AX234</f>
        <v>880.67000000000007</v>
      </c>
      <c r="G29" s="16">
        <f ca="1">+AX241</f>
        <v>764.52500000000009</v>
      </c>
      <c r="H29" s="16">
        <v>100</v>
      </c>
      <c r="I29" s="10">
        <v>0</v>
      </c>
      <c r="J29" s="11"/>
      <c r="K29" s="11">
        <v>160</v>
      </c>
      <c r="L29" s="11">
        <f t="shared" ca="1" si="0"/>
        <v>114.86</v>
      </c>
      <c r="M29" s="11">
        <f t="shared" ca="1" si="1"/>
        <v>114.86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M29" s="17">
        <v>37414</v>
      </c>
      <c r="AN29">
        <v>95.71</v>
      </c>
      <c r="AO29">
        <v>9</v>
      </c>
      <c r="AP29">
        <f t="shared" ca="1" si="2"/>
        <v>36</v>
      </c>
      <c r="AQ29">
        <f t="shared" ca="1" si="2"/>
        <v>34</v>
      </c>
      <c r="AR29">
        <f ca="1">+MAX($AP$29,$AQ$29)+$AS$19</f>
        <v>54</v>
      </c>
      <c r="AS29">
        <f t="shared" ca="1" si="3"/>
        <v>51</v>
      </c>
      <c r="AT29">
        <v>9</v>
      </c>
      <c r="AU29">
        <f t="shared" ca="1" si="4"/>
        <v>60</v>
      </c>
      <c r="AX29" t="s">
        <v>95</v>
      </c>
      <c r="AY29" t="s">
        <v>96</v>
      </c>
      <c r="AZ29" s="18" t="s">
        <v>75</v>
      </c>
      <c r="BA29" t="s">
        <v>97</v>
      </c>
    </row>
    <row r="30" spans="1:70" x14ac:dyDescent="0.3">
      <c r="A30" s="9" t="s">
        <v>98</v>
      </c>
      <c r="B30" s="9">
        <v>0</v>
      </c>
      <c r="C30" s="10" t="s">
        <v>99</v>
      </c>
      <c r="D30" s="10">
        <f ca="1">+L180</f>
        <v>154.46</v>
      </c>
      <c r="E30" s="10">
        <f ca="1">+AX252</f>
        <v>1244.6000000000001</v>
      </c>
      <c r="F30" s="16">
        <f ca="1">+AX259</f>
        <v>1081.22</v>
      </c>
      <c r="G30" s="16">
        <f ca="1">+AX266</f>
        <v>836.15000000000009</v>
      </c>
      <c r="H30" s="16">
        <v>100</v>
      </c>
      <c r="I30" s="10">
        <v>0</v>
      </c>
      <c r="J30" s="11"/>
      <c r="K30" s="11">
        <v>180</v>
      </c>
      <c r="L30" s="11">
        <f t="shared" ca="1" si="0"/>
        <v>116.53</v>
      </c>
      <c r="M30" s="11">
        <f t="shared" ca="1" si="1"/>
        <v>116.53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M30" s="17">
        <v>37446</v>
      </c>
      <c r="AN30">
        <v>92.91</v>
      </c>
      <c r="AO30">
        <v>10</v>
      </c>
      <c r="AP30">
        <f t="shared" ca="1" si="2"/>
        <v>57</v>
      </c>
      <c r="AQ30">
        <f t="shared" ca="1" si="2"/>
        <v>58</v>
      </c>
      <c r="AR30">
        <f ca="1">+MAX($AP$30,$AQ$30)+$AS$19</f>
        <v>76</v>
      </c>
      <c r="AS30">
        <f t="shared" ca="1" si="3"/>
        <v>51</v>
      </c>
      <c r="AT30">
        <v>10</v>
      </c>
      <c r="AU30">
        <f t="shared" ca="1" si="4"/>
        <v>61</v>
      </c>
      <c r="AX30">
        <f ca="1">AY30*$BA20+AZ30+BA30</f>
        <v>1687.81</v>
      </c>
      <c r="AY30">
        <v>7</v>
      </c>
      <c r="AZ30">
        <f ca="1">BB25</f>
        <v>400</v>
      </c>
      <c r="BA30">
        <v>400</v>
      </c>
    </row>
    <row r="31" spans="1:70" x14ac:dyDescent="0.3">
      <c r="A31" s="9" t="s">
        <v>100</v>
      </c>
      <c r="B31" s="9">
        <v>0</v>
      </c>
      <c r="J31" s="11"/>
      <c r="K31" s="11">
        <v>200</v>
      </c>
      <c r="L31" s="11">
        <f t="shared" ca="1" si="0"/>
        <v>114.88</v>
      </c>
      <c r="M31" s="11">
        <f t="shared" ca="1" si="1"/>
        <v>114.88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M31" s="17">
        <v>37477</v>
      </c>
      <c r="AN31">
        <v>86.39</v>
      </c>
      <c r="AO31">
        <v>11</v>
      </c>
      <c r="AS31">
        <f t="shared" ca="1" si="3"/>
        <v>51</v>
      </c>
      <c r="AT31">
        <v>11</v>
      </c>
      <c r="AU31">
        <f t="shared" ca="1" si="4"/>
        <v>62</v>
      </c>
      <c r="AX31" t="s">
        <v>101</v>
      </c>
      <c r="AY31" t="s">
        <v>60</v>
      </c>
      <c r="AZ31" t="s">
        <v>102</v>
      </c>
      <c r="BB31" s="18" t="s">
        <v>103</v>
      </c>
      <c r="BE31" t="s">
        <v>77</v>
      </c>
      <c r="BF31" t="s">
        <v>78</v>
      </c>
      <c r="BG31" t="s">
        <v>79</v>
      </c>
    </row>
    <row r="32" spans="1:70" x14ac:dyDescent="0.3">
      <c r="A32" s="9" t="s">
        <v>104</v>
      </c>
      <c r="B32" s="9">
        <v>0</v>
      </c>
      <c r="J32" s="11"/>
      <c r="K32" s="11">
        <v>220</v>
      </c>
      <c r="L32" s="11">
        <f t="shared" ca="1" si="0"/>
        <v>113.53</v>
      </c>
      <c r="M32" s="11">
        <f t="shared" ca="1" si="1"/>
        <v>113.53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M32" s="17">
        <v>37508</v>
      </c>
      <c r="AN32">
        <v>89.47</v>
      </c>
      <c r="AO32">
        <v>12</v>
      </c>
      <c r="AS32">
        <f t="shared" ca="1" si="3"/>
        <v>51</v>
      </c>
      <c r="AT32">
        <v>12</v>
      </c>
      <c r="AU32">
        <f t="shared" ca="1" si="4"/>
        <v>63</v>
      </c>
      <c r="AX32">
        <f>AY32+AZ32</f>
        <v>800</v>
      </c>
      <c r="AY32">
        <v>500</v>
      </c>
      <c r="AZ32">
        <v>300</v>
      </c>
      <c r="BB32">
        <f ca="1">MIN(AY32,BG32)</f>
        <v>500</v>
      </c>
      <c r="BE32">
        <f ca="1">AX30</f>
        <v>1687.81</v>
      </c>
      <c r="BF32">
        <f>AZ32</f>
        <v>300</v>
      </c>
      <c r="BG32">
        <f ca="1">MAX(BE32-BF32)</f>
        <v>1387.81</v>
      </c>
    </row>
    <row r="33" spans="1:70" x14ac:dyDescent="0.3">
      <c r="A33" s="9" t="s">
        <v>105</v>
      </c>
      <c r="B33" s="9">
        <v>-5</v>
      </c>
      <c r="J33" s="11"/>
      <c r="K33" s="11">
        <v>240</v>
      </c>
      <c r="L33" s="11">
        <f t="shared" ca="1" si="0"/>
        <v>122.29</v>
      </c>
      <c r="M33" s="11">
        <f t="shared" ca="1" si="1"/>
        <v>122.29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M33" s="17">
        <v>37538</v>
      </c>
      <c r="AN33">
        <v>74.19</v>
      </c>
      <c r="AO33">
        <v>13</v>
      </c>
      <c r="AS33">
        <f t="shared" ca="1" si="3"/>
        <v>51</v>
      </c>
      <c r="AT33">
        <v>13</v>
      </c>
      <c r="AU33">
        <f t="shared" ca="1" si="4"/>
        <v>64</v>
      </c>
      <c r="AX33" t="s">
        <v>106</v>
      </c>
      <c r="AY33" t="s">
        <v>88</v>
      </c>
    </row>
    <row r="34" spans="1:70" x14ac:dyDescent="0.3">
      <c r="A34" s="9" t="s">
        <v>107</v>
      </c>
      <c r="B34" s="9">
        <v>100000000</v>
      </c>
      <c r="J34" s="11"/>
      <c r="K34" s="11">
        <v>260</v>
      </c>
      <c r="L34" s="11">
        <f t="shared" ca="1" si="0"/>
        <v>126.43</v>
      </c>
      <c r="M34" s="11">
        <f t="shared" ca="1" si="1"/>
        <v>126.43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M34" s="17">
        <v>37568</v>
      </c>
      <c r="AN34">
        <v>81.99</v>
      </c>
      <c r="AO34">
        <v>14</v>
      </c>
      <c r="AS34">
        <f t="shared" ca="1" si="3"/>
        <v>51</v>
      </c>
      <c r="AT34">
        <v>14</v>
      </c>
      <c r="AU34">
        <f t="shared" ca="1" si="4"/>
        <v>65</v>
      </c>
      <c r="AX34" s="13">
        <f ca="1">MAX(AX30-AX32,0)</f>
        <v>887.81</v>
      </c>
      <c r="AY34" s="20">
        <f ca="1">AX30/AX32</f>
        <v>2.1097625</v>
      </c>
    </row>
    <row r="35" spans="1:70" x14ac:dyDescent="0.3">
      <c r="A35" s="9" t="s">
        <v>108</v>
      </c>
      <c r="B35" s="9">
        <v>100000000</v>
      </c>
      <c r="J35" s="11"/>
      <c r="K35" s="11">
        <v>280</v>
      </c>
      <c r="L35" s="11">
        <f t="shared" ca="1" si="0"/>
        <v>131.84</v>
      </c>
      <c r="M35" s="11">
        <f t="shared" ca="1" si="1"/>
        <v>131.84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M35" s="17">
        <v>37599</v>
      </c>
      <c r="AN35">
        <v>83.96</v>
      </c>
      <c r="AO35">
        <v>15</v>
      </c>
      <c r="AS35">
        <f t="shared" ca="1" si="3"/>
        <v>51</v>
      </c>
      <c r="AT35">
        <v>15</v>
      </c>
      <c r="AU35">
        <f t="shared" ca="1" si="4"/>
        <v>66</v>
      </c>
      <c r="BE35" s="18" t="s">
        <v>109</v>
      </c>
      <c r="BF35" s="18"/>
      <c r="BG35" s="18"/>
      <c r="BH35" s="18"/>
      <c r="BI35" s="18"/>
      <c r="BJ35" s="18"/>
      <c r="BK35" s="18"/>
    </row>
    <row r="36" spans="1:70" x14ac:dyDescent="0.3">
      <c r="A36" s="9" t="s">
        <v>110</v>
      </c>
      <c r="B36" s="9">
        <v>0</v>
      </c>
      <c r="J36" s="11"/>
      <c r="K36" s="11">
        <v>-999</v>
      </c>
      <c r="L36" s="11">
        <f t="shared" ca="1" si="0"/>
        <v>126.83</v>
      </c>
      <c r="M36" s="11">
        <f t="shared" ca="1" si="1"/>
        <v>126.83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M36" s="17">
        <v>37630</v>
      </c>
      <c r="AN36">
        <v>84.04</v>
      </c>
      <c r="AO36">
        <v>16</v>
      </c>
      <c r="AS36">
        <f t="shared" ca="1" si="3"/>
        <v>51</v>
      </c>
      <c r="AT36">
        <v>16</v>
      </c>
      <c r="AU36">
        <f t="shared" ca="1" si="4"/>
        <v>67</v>
      </c>
      <c r="AX36" t="s">
        <v>111</v>
      </c>
      <c r="AY36" t="s">
        <v>112</v>
      </c>
      <c r="AZ36" s="18" t="s">
        <v>76</v>
      </c>
      <c r="BA36" s="18" t="s">
        <v>103</v>
      </c>
      <c r="BB36" t="s">
        <v>97</v>
      </c>
      <c r="BE36" s="18" t="s">
        <v>113</v>
      </c>
      <c r="BF36" s="18"/>
      <c r="BG36" s="18"/>
      <c r="BH36" s="18"/>
      <c r="BI36" s="18"/>
      <c r="BJ36" s="18"/>
      <c r="BK36" s="18"/>
    </row>
    <row r="37" spans="1:70" x14ac:dyDescent="0.3">
      <c r="A37" s="9" t="s">
        <v>114</v>
      </c>
      <c r="B37" s="9">
        <v>1E-3</v>
      </c>
      <c r="J37" s="11" t="s">
        <v>65</v>
      </c>
      <c r="K37" s="11">
        <v>0</v>
      </c>
      <c r="L37" s="11">
        <f t="shared" ca="1" si="0"/>
        <v>86.39</v>
      </c>
      <c r="M37" s="11">
        <f t="shared" ca="1" si="1"/>
        <v>86.39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M37" s="17">
        <v>37662</v>
      </c>
      <c r="AN37">
        <v>80</v>
      </c>
      <c r="AO37">
        <v>17</v>
      </c>
      <c r="AR37">
        <f ca="1">+MAX($AP$22,$AQ$22)+$AS$19</f>
        <v>30</v>
      </c>
      <c r="AS37">
        <f ca="1">+$AR$37</f>
        <v>30</v>
      </c>
      <c r="AT37">
        <v>1</v>
      </c>
      <c r="AU37">
        <f t="shared" ca="1" si="4"/>
        <v>31</v>
      </c>
      <c r="AX37">
        <f ca="1">AY37*$BA20+AZ37+BA37+BB37</f>
        <v>1517.075</v>
      </c>
      <c r="AY37">
        <v>2.5</v>
      </c>
      <c r="AZ37">
        <f ca="1">BC25</f>
        <v>200</v>
      </c>
      <c r="BA37">
        <f ca="1">BB32</f>
        <v>500</v>
      </c>
      <c r="BB37">
        <v>500</v>
      </c>
      <c r="BE37" s="18" t="s">
        <v>115</v>
      </c>
      <c r="BF37" s="18"/>
      <c r="BG37" s="18"/>
      <c r="BH37" s="18"/>
      <c r="BI37" s="18"/>
      <c r="BJ37" s="18"/>
      <c r="BK37" s="18"/>
    </row>
    <row r="38" spans="1:70" x14ac:dyDescent="0.3">
      <c r="J38" s="11"/>
      <c r="K38" s="11">
        <v>20</v>
      </c>
      <c r="L38" s="11">
        <f t="shared" ca="1" si="0"/>
        <v>89.47</v>
      </c>
      <c r="M38" s="11">
        <f t="shared" ca="1" si="1"/>
        <v>89.47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M38" s="17">
        <v>37690</v>
      </c>
      <c r="AN38">
        <v>78.959999999999994</v>
      </c>
      <c r="AO38">
        <v>18</v>
      </c>
      <c r="AS38">
        <f t="shared" ref="AS38:AS52" ca="1" si="5">+$AR$37</f>
        <v>30</v>
      </c>
      <c r="AT38">
        <v>2</v>
      </c>
      <c r="AU38">
        <f t="shared" ca="1" si="4"/>
        <v>32</v>
      </c>
      <c r="AX38" t="s">
        <v>116</v>
      </c>
      <c r="AY38" t="s">
        <v>117</v>
      </c>
      <c r="BE38" s="18" t="s">
        <v>118</v>
      </c>
      <c r="BF38" s="18"/>
      <c r="BG38" s="18"/>
      <c r="BH38" s="18"/>
      <c r="BI38" s="18"/>
      <c r="BJ38" s="18"/>
      <c r="BK38" s="18"/>
    </row>
    <row r="39" spans="1:70" x14ac:dyDescent="0.3">
      <c r="J39" s="11"/>
      <c r="K39" s="11">
        <v>40</v>
      </c>
      <c r="L39" s="11">
        <f t="shared" ca="1" si="0"/>
        <v>74.19</v>
      </c>
      <c r="M39" s="11">
        <f t="shared" ca="1" si="1"/>
        <v>74.19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M39" s="17">
        <v>37720</v>
      </c>
      <c r="AN39">
        <v>84.94</v>
      </c>
      <c r="AO39">
        <v>19</v>
      </c>
      <c r="AS39">
        <f t="shared" ca="1" si="5"/>
        <v>30</v>
      </c>
      <c r="AT39">
        <v>3</v>
      </c>
      <c r="AU39">
        <f t="shared" ca="1" si="4"/>
        <v>33</v>
      </c>
      <c r="AX39">
        <f>AY39</f>
        <v>750</v>
      </c>
      <c r="AY39">
        <v>750</v>
      </c>
      <c r="BE39" s="18"/>
      <c r="BF39" s="18"/>
      <c r="BG39" s="18"/>
      <c r="BH39" s="18"/>
      <c r="BI39" s="18"/>
      <c r="BJ39" s="18"/>
      <c r="BK39" s="18"/>
    </row>
    <row r="40" spans="1:70" x14ac:dyDescent="0.3">
      <c r="J40" s="11"/>
      <c r="K40" s="11">
        <v>60</v>
      </c>
      <c r="L40" s="11">
        <f t="shared" ca="1" si="0"/>
        <v>81.99</v>
      </c>
      <c r="M40" s="11">
        <f t="shared" ca="1" si="1"/>
        <v>81.99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M40" s="17">
        <v>37750</v>
      </c>
      <c r="AN40">
        <v>89.91</v>
      </c>
      <c r="AO40">
        <v>20</v>
      </c>
      <c r="AS40">
        <f t="shared" ca="1" si="5"/>
        <v>30</v>
      </c>
      <c r="AT40">
        <v>4</v>
      </c>
      <c r="AU40">
        <f t="shared" ca="1" si="4"/>
        <v>34</v>
      </c>
      <c r="AX40" t="s">
        <v>119</v>
      </c>
      <c r="AY40" t="s">
        <v>88</v>
      </c>
      <c r="BE40" s="18" t="s">
        <v>120</v>
      </c>
      <c r="BF40" s="18"/>
      <c r="BG40" s="18"/>
      <c r="BH40" s="18"/>
      <c r="BI40" s="18"/>
      <c r="BJ40" s="18"/>
      <c r="BK40" s="18"/>
    </row>
    <row r="41" spans="1:70" x14ac:dyDescent="0.3">
      <c r="J41" s="11"/>
      <c r="K41" s="11">
        <v>80</v>
      </c>
      <c r="L41" s="11">
        <f t="shared" ca="1" si="0"/>
        <v>83.96</v>
      </c>
      <c r="M41" s="11">
        <f t="shared" ca="1" si="1"/>
        <v>83.96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M41" s="17">
        <v>37781</v>
      </c>
      <c r="AN41">
        <v>89.95</v>
      </c>
      <c r="AO41">
        <v>21</v>
      </c>
      <c r="AS41">
        <f t="shared" ca="1" si="5"/>
        <v>30</v>
      </c>
      <c r="AT41">
        <v>5</v>
      </c>
      <c r="AU41">
        <f t="shared" ca="1" si="4"/>
        <v>35</v>
      </c>
      <c r="AX41" s="13">
        <f ca="1">MAX(AX37-AX39,0)</f>
        <v>767.07500000000005</v>
      </c>
      <c r="AY41" s="20">
        <f ca="1">AX37/AX39</f>
        <v>2.0227666666666666</v>
      </c>
      <c r="BE41" s="18" t="s">
        <v>121</v>
      </c>
      <c r="BF41" s="18"/>
      <c r="BG41" s="18"/>
      <c r="BH41" s="18"/>
      <c r="BI41" s="18"/>
      <c r="BJ41" s="18"/>
      <c r="BK41" s="18"/>
    </row>
    <row r="42" spans="1:70" x14ac:dyDescent="0.3">
      <c r="A42" s="5"/>
      <c r="B42" s="5"/>
      <c r="J42" s="11"/>
      <c r="K42" s="11">
        <v>100</v>
      </c>
      <c r="L42" s="11">
        <f t="shared" ca="1" si="0"/>
        <v>84.04</v>
      </c>
      <c r="M42" s="11">
        <f t="shared" ca="1" si="1"/>
        <v>84.04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M42" s="17">
        <v>37811</v>
      </c>
      <c r="AN42">
        <v>91.44</v>
      </c>
      <c r="AO42">
        <v>22</v>
      </c>
      <c r="AS42">
        <f t="shared" ca="1" si="5"/>
        <v>30</v>
      </c>
      <c r="AT42">
        <v>6</v>
      </c>
      <c r="AU42">
        <f t="shared" ca="1" si="4"/>
        <v>36</v>
      </c>
      <c r="BE42" s="18"/>
      <c r="BF42" s="18"/>
      <c r="BG42" s="18"/>
      <c r="BH42" s="18"/>
      <c r="BI42" s="18"/>
      <c r="BJ42" s="18"/>
      <c r="BK42" s="18"/>
    </row>
    <row r="43" spans="1:70" x14ac:dyDescent="0.3">
      <c r="A43" s="5"/>
      <c r="B43" s="5"/>
      <c r="J43" s="11"/>
      <c r="K43" s="11">
        <v>120</v>
      </c>
      <c r="L43" s="11">
        <f t="shared" ca="1" si="0"/>
        <v>80</v>
      </c>
      <c r="M43" s="11">
        <f t="shared" ca="1" si="1"/>
        <v>80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M43" s="17">
        <v>37841</v>
      </c>
      <c r="AN43">
        <v>93.7</v>
      </c>
      <c r="AO43">
        <v>23</v>
      </c>
      <c r="AS43">
        <f t="shared" ca="1" si="5"/>
        <v>30</v>
      </c>
      <c r="AT43">
        <v>7</v>
      </c>
      <c r="AU43">
        <f t="shared" ca="1" si="4"/>
        <v>37</v>
      </c>
      <c r="BE43" s="18"/>
      <c r="BF43" s="18"/>
      <c r="BG43" s="18"/>
      <c r="BH43" s="18"/>
      <c r="BI43" s="18"/>
      <c r="BJ43" s="18"/>
      <c r="BK43" s="18"/>
    </row>
    <row r="44" spans="1:70" x14ac:dyDescent="0.3">
      <c r="A44" s="5"/>
      <c r="B44" s="5"/>
      <c r="J44" s="11"/>
      <c r="K44" s="11">
        <v>140</v>
      </c>
      <c r="L44" s="11">
        <f t="shared" ca="1" si="0"/>
        <v>78.959999999999994</v>
      </c>
      <c r="M44" s="11">
        <f t="shared" ca="1" si="1"/>
        <v>78.959999999999994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M44" s="17">
        <v>37873</v>
      </c>
      <c r="AN44">
        <v>95.78</v>
      </c>
      <c r="AO44">
        <v>24</v>
      </c>
      <c r="AS44">
        <f t="shared" ca="1" si="5"/>
        <v>30</v>
      </c>
      <c r="AT44">
        <v>8</v>
      </c>
      <c r="AU44">
        <f t="shared" ca="1" si="4"/>
        <v>38</v>
      </c>
      <c r="BE44" s="18"/>
      <c r="BF44" s="18"/>
      <c r="BG44" s="18"/>
      <c r="BH44" s="18"/>
      <c r="BI44" s="18"/>
      <c r="BJ44" s="18"/>
      <c r="BK44" s="18"/>
    </row>
    <row r="45" spans="1:70" x14ac:dyDescent="0.3">
      <c r="G45" s="5"/>
      <c r="H45" s="3"/>
      <c r="J45" s="11"/>
      <c r="K45" s="11">
        <v>160</v>
      </c>
      <c r="L45" s="11">
        <f t="shared" ca="1" si="0"/>
        <v>84.94</v>
      </c>
      <c r="M45" s="11">
        <f t="shared" ca="1" si="1"/>
        <v>84.94</v>
      </c>
      <c r="O45" s="3"/>
      <c r="P45" s="3"/>
      <c r="Q45" s="3"/>
      <c r="R45" s="3"/>
      <c r="S45" s="3"/>
      <c r="T45" s="3"/>
      <c r="U45" s="3"/>
      <c r="V45" s="3"/>
      <c r="W45" s="3"/>
      <c r="X45" s="3"/>
      <c r="AM45" s="17">
        <v>37903</v>
      </c>
      <c r="AN45">
        <v>99.53</v>
      </c>
      <c r="AO45">
        <v>25</v>
      </c>
      <c r="AS45">
        <f t="shared" ca="1" si="5"/>
        <v>30</v>
      </c>
      <c r="AT45">
        <v>9</v>
      </c>
      <c r="AU45">
        <f t="shared" ca="1" si="4"/>
        <v>39</v>
      </c>
      <c r="AX45" t="s">
        <v>53</v>
      </c>
      <c r="AZ45" s="12" t="s">
        <v>54</v>
      </c>
      <c r="BA45" s="12">
        <f ca="1">+D22</f>
        <v>125.81</v>
      </c>
      <c r="BL45" s="13" t="s">
        <v>55</v>
      </c>
      <c r="BM45" s="14" t="s">
        <v>56</v>
      </c>
      <c r="BN45" s="14" t="s">
        <v>57</v>
      </c>
      <c r="BO45" s="14" t="s">
        <v>58</v>
      </c>
      <c r="BP45" s="14" t="s">
        <v>59</v>
      </c>
      <c r="BQ45" s="14" t="s">
        <v>60</v>
      </c>
      <c r="BR45" s="14" t="s">
        <v>61</v>
      </c>
    </row>
    <row r="46" spans="1:70" x14ac:dyDescent="0.3">
      <c r="J46" s="11"/>
      <c r="K46" s="11">
        <v>180</v>
      </c>
      <c r="L46" s="11">
        <f t="shared" ca="1" si="0"/>
        <v>89.91</v>
      </c>
      <c r="M46" s="11">
        <f t="shared" ca="1" si="1"/>
        <v>89.91</v>
      </c>
      <c r="AM46" s="17">
        <v>37935</v>
      </c>
      <c r="AN46">
        <v>96.08</v>
      </c>
      <c r="AO46">
        <v>26</v>
      </c>
      <c r="AS46">
        <f t="shared" ca="1" si="5"/>
        <v>30</v>
      </c>
      <c r="AT46">
        <v>10</v>
      </c>
      <c r="AU46">
        <f t="shared" ca="1" si="4"/>
        <v>40</v>
      </c>
      <c r="BL46" s="13"/>
      <c r="BM46" s="14">
        <f>AY48</f>
        <v>10</v>
      </c>
      <c r="BN46" s="14">
        <f>AZ48</f>
        <v>300</v>
      </c>
      <c r="BO46" s="14">
        <f>AY50</f>
        <v>400</v>
      </c>
      <c r="BP46" s="14">
        <f>AZ50</f>
        <v>200</v>
      </c>
      <c r="BQ46" s="14">
        <v>0</v>
      </c>
      <c r="BR46" s="14">
        <f>BA50</f>
        <v>0</v>
      </c>
    </row>
    <row r="47" spans="1:70" x14ac:dyDescent="0.3">
      <c r="J47" s="11"/>
      <c r="K47" s="11">
        <v>200</v>
      </c>
      <c r="L47" s="11">
        <f t="shared" ca="1" si="0"/>
        <v>89.95</v>
      </c>
      <c r="M47" s="11">
        <f t="shared" ca="1" si="1"/>
        <v>89.95</v>
      </c>
      <c r="AM47" s="17">
        <v>37964</v>
      </c>
      <c r="AN47">
        <v>98.08</v>
      </c>
      <c r="AO47">
        <v>27</v>
      </c>
      <c r="AS47">
        <f t="shared" ca="1" si="5"/>
        <v>30</v>
      </c>
      <c r="AT47">
        <v>11</v>
      </c>
      <c r="AU47">
        <f t="shared" ca="1" si="4"/>
        <v>41</v>
      </c>
      <c r="AX47" t="s">
        <v>66</v>
      </c>
      <c r="AY47" t="s">
        <v>67</v>
      </c>
      <c r="AZ47" t="s">
        <v>68</v>
      </c>
      <c r="BL47" s="13"/>
      <c r="BM47" s="14">
        <f>AY55</f>
        <v>7</v>
      </c>
      <c r="BN47" s="14">
        <f>BA55</f>
        <v>400</v>
      </c>
      <c r="BO47" s="14">
        <v>0</v>
      </c>
      <c r="BP47" s="14">
        <v>0</v>
      </c>
      <c r="BQ47" s="14">
        <f>AY57</f>
        <v>500</v>
      </c>
      <c r="BR47" s="14">
        <f>AZ57</f>
        <v>300</v>
      </c>
    </row>
    <row r="48" spans="1:70" x14ac:dyDescent="0.3">
      <c r="J48" s="11"/>
      <c r="K48" s="11">
        <v>220</v>
      </c>
      <c r="L48" s="11">
        <f t="shared" ca="1" si="0"/>
        <v>91.44</v>
      </c>
      <c r="M48" s="11">
        <f t="shared" ca="1" si="1"/>
        <v>91.44</v>
      </c>
      <c r="AM48" s="17">
        <v>37995</v>
      </c>
      <c r="AN48">
        <v>99.47</v>
      </c>
      <c r="AO48">
        <v>28</v>
      </c>
      <c r="AS48">
        <f t="shared" ca="1" si="5"/>
        <v>30</v>
      </c>
      <c r="AT48">
        <v>12</v>
      </c>
      <c r="AU48">
        <f t="shared" ca="1" si="4"/>
        <v>42</v>
      </c>
      <c r="AX48">
        <f ca="1">AY48*$BA45+AZ48</f>
        <v>1558.1</v>
      </c>
      <c r="AY48">
        <v>10</v>
      </c>
      <c r="AZ48">
        <v>300</v>
      </c>
      <c r="BL48" s="13"/>
      <c r="BM48" s="14">
        <f>AY62</f>
        <v>2.5</v>
      </c>
      <c r="BN48" s="14">
        <f>BB62</f>
        <v>500</v>
      </c>
      <c r="BO48" s="14">
        <v>0</v>
      </c>
      <c r="BP48" s="14">
        <v>0</v>
      </c>
      <c r="BQ48" s="14">
        <v>0</v>
      </c>
      <c r="BR48" s="14">
        <f>AY64</f>
        <v>750</v>
      </c>
    </row>
    <row r="49" spans="10:70" x14ac:dyDescent="0.3">
      <c r="J49" s="11"/>
      <c r="K49" s="11">
        <v>240</v>
      </c>
      <c r="L49" s="11">
        <f t="shared" ca="1" si="0"/>
        <v>93.7</v>
      </c>
      <c r="M49" s="11">
        <f t="shared" ca="1" si="1"/>
        <v>93.7</v>
      </c>
      <c r="AM49" s="17">
        <v>38026</v>
      </c>
      <c r="AN49">
        <v>103.55</v>
      </c>
      <c r="AO49">
        <v>29</v>
      </c>
      <c r="AS49">
        <f t="shared" ca="1" si="5"/>
        <v>30</v>
      </c>
      <c r="AT49">
        <v>13</v>
      </c>
      <c r="AU49">
        <f t="shared" ca="1" si="4"/>
        <v>43</v>
      </c>
      <c r="AX49" t="s">
        <v>73</v>
      </c>
      <c r="AY49" t="s">
        <v>58</v>
      </c>
      <c r="AZ49" t="s">
        <v>59</v>
      </c>
      <c r="BA49" t="s">
        <v>74</v>
      </c>
      <c r="BB49" s="18" t="s">
        <v>75</v>
      </c>
      <c r="BC49" s="18" t="s">
        <v>76</v>
      </c>
      <c r="BE49" t="s">
        <v>77</v>
      </c>
      <c r="BF49" t="s">
        <v>78</v>
      </c>
      <c r="BG49" t="s">
        <v>79</v>
      </c>
      <c r="BH49" t="s">
        <v>80</v>
      </c>
      <c r="BI49" t="s">
        <v>81</v>
      </c>
      <c r="BL49" s="13"/>
      <c r="BM49" s="14"/>
      <c r="BN49" s="13"/>
      <c r="BO49" s="19" t="s">
        <v>82</v>
      </c>
      <c r="BP49" s="19"/>
      <c r="BQ49" s="13"/>
      <c r="BR49" s="13"/>
    </row>
    <row r="50" spans="10:70" x14ac:dyDescent="0.3">
      <c r="J50" s="11"/>
      <c r="K50" s="11">
        <v>260</v>
      </c>
      <c r="L50" s="11">
        <f t="shared" ca="1" si="0"/>
        <v>95.78</v>
      </c>
      <c r="M50" s="11">
        <f t="shared" ca="1" si="1"/>
        <v>95.78</v>
      </c>
      <c r="AM50" s="17">
        <v>38055</v>
      </c>
      <c r="AN50">
        <v>107.68</v>
      </c>
      <c r="AO50">
        <v>30</v>
      </c>
      <c r="AS50">
        <f t="shared" ca="1" si="5"/>
        <v>30</v>
      </c>
      <c r="AT50">
        <v>14</v>
      </c>
      <c r="AU50">
        <f t="shared" ca="1" si="4"/>
        <v>44</v>
      </c>
      <c r="AX50">
        <f>AY50+AZ50+BA50</f>
        <v>600</v>
      </c>
      <c r="AY50">
        <v>400</v>
      </c>
      <c r="AZ50">
        <v>200</v>
      </c>
      <c r="BA50">
        <v>0</v>
      </c>
      <c r="BB50">
        <f ca="1">MIN(AY50,BG50*BH50)</f>
        <v>400</v>
      </c>
      <c r="BC50">
        <f ca="1">MIN(AZ50,BG50*BI50)</f>
        <v>200</v>
      </c>
      <c r="BE50">
        <f ca="1">MAX(AX48,0)</f>
        <v>1558.1</v>
      </c>
      <c r="BF50">
        <f>BA50</f>
        <v>0</v>
      </c>
      <c r="BG50">
        <f ca="1">MAX(BE50-BF50)</f>
        <v>1558.1</v>
      </c>
      <c r="BH50">
        <f>AY50/(AY50+AZ50)</f>
        <v>0.66666666666666663</v>
      </c>
      <c r="BI50">
        <f>1-BH50</f>
        <v>0.33333333333333337</v>
      </c>
      <c r="BL50" s="14" t="s">
        <v>54</v>
      </c>
      <c r="BM50" s="14">
        <v>50</v>
      </c>
      <c r="BN50" s="13"/>
      <c r="BO50" s="19" t="s">
        <v>3</v>
      </c>
      <c r="BP50" s="19" t="e">
        <f ca="1">IB(BM46:BR48,BM50)</f>
        <v>#NAME?</v>
      </c>
      <c r="BQ50" s="13"/>
      <c r="BR50" s="13"/>
    </row>
    <row r="51" spans="10:70" x14ac:dyDescent="0.3">
      <c r="J51" s="11"/>
      <c r="K51" s="11">
        <v>280</v>
      </c>
      <c r="L51" s="11">
        <f t="shared" ca="1" si="0"/>
        <v>99.53</v>
      </c>
      <c r="M51" s="11">
        <f t="shared" ca="1" si="1"/>
        <v>99.53</v>
      </c>
      <c r="AM51" s="17">
        <v>38085</v>
      </c>
      <c r="AN51">
        <v>99.79</v>
      </c>
      <c r="AO51">
        <v>31</v>
      </c>
      <c r="AS51">
        <f t="shared" ca="1" si="5"/>
        <v>30</v>
      </c>
      <c r="AT51">
        <v>15</v>
      </c>
      <c r="AU51">
        <f t="shared" ca="1" si="4"/>
        <v>45</v>
      </c>
      <c r="AX51" t="s">
        <v>87</v>
      </c>
      <c r="AY51" t="s">
        <v>88</v>
      </c>
      <c r="BL51" s="13"/>
      <c r="BM51" s="14"/>
      <c r="BN51" s="13"/>
      <c r="BO51" s="19" t="s">
        <v>4</v>
      </c>
      <c r="BP51" s="19" t="e">
        <f ca="1">cb($BM$21:$BR$23,BM50)</f>
        <v>#NAME?</v>
      </c>
      <c r="BQ51" s="13"/>
      <c r="BR51" s="13"/>
    </row>
    <row r="52" spans="10:70" x14ac:dyDescent="0.3">
      <c r="J52" s="11"/>
      <c r="K52" s="11">
        <v>-999</v>
      </c>
      <c r="L52" s="11">
        <f t="shared" ca="1" si="0"/>
        <v>96.08</v>
      </c>
      <c r="M52" s="11">
        <f t="shared" ca="1" si="1"/>
        <v>96.08</v>
      </c>
      <c r="AM52" s="17">
        <v>38117</v>
      </c>
      <c r="AN52">
        <v>90.77</v>
      </c>
      <c r="AO52">
        <v>32</v>
      </c>
      <c r="AS52">
        <f t="shared" ca="1" si="5"/>
        <v>30</v>
      </c>
      <c r="AT52">
        <v>16</v>
      </c>
      <c r="AU52">
        <f t="shared" ca="1" si="4"/>
        <v>46</v>
      </c>
      <c r="AX52" s="13">
        <f ca="1">MAX(AX48-AX50,0)</f>
        <v>958.09999999999991</v>
      </c>
      <c r="AY52" s="20">
        <f ca="1">AX48/AX50</f>
        <v>2.5968333333333331</v>
      </c>
      <c r="BL52" s="13"/>
      <c r="BM52" s="14"/>
      <c r="BN52" s="13"/>
      <c r="BO52" s="19" t="s">
        <v>5</v>
      </c>
      <c r="BP52" s="19" t="e">
        <f ca="1">rb($BM$21:$BR$23,BM50)</f>
        <v>#NAME?</v>
      </c>
      <c r="BQ52" s="13"/>
      <c r="BR52" s="13"/>
    </row>
    <row r="53" spans="10:70" x14ac:dyDescent="0.3">
      <c r="J53" s="11" t="s">
        <v>70</v>
      </c>
      <c r="K53" s="11">
        <v>0</v>
      </c>
      <c r="L53" s="11">
        <f t="shared" ref="L53:L84" ca="1" si="6">INDIRECT("AN"&amp;$AU53)</f>
        <v>125.81</v>
      </c>
      <c r="M53" s="11">
        <f t="shared" ca="1" si="1"/>
        <v>125.81</v>
      </c>
      <c r="AM53" s="17">
        <v>38147</v>
      </c>
      <c r="AN53">
        <v>99.15</v>
      </c>
      <c r="AO53">
        <v>33</v>
      </c>
      <c r="AR53">
        <f ca="1">+MAX($AP$23,$AQ$23)+$AS$19</f>
        <v>69</v>
      </c>
      <c r="AS53">
        <f ca="1">+$AR$53</f>
        <v>69</v>
      </c>
      <c r="AT53">
        <v>1</v>
      </c>
      <c r="AU53">
        <f t="shared" ca="1" si="4"/>
        <v>70</v>
      </c>
    </row>
    <row r="54" spans="10:70" x14ac:dyDescent="0.3">
      <c r="J54" s="11"/>
      <c r="K54" s="11">
        <v>20</v>
      </c>
      <c r="L54" s="11">
        <f t="shared" ca="1" si="6"/>
        <v>132.84</v>
      </c>
      <c r="M54" s="11">
        <f t="shared" ca="1" si="1"/>
        <v>132.84</v>
      </c>
      <c r="AM54" s="17">
        <v>38177</v>
      </c>
      <c r="AN54">
        <v>101.85</v>
      </c>
      <c r="AO54">
        <v>34</v>
      </c>
      <c r="AS54">
        <f t="shared" ref="AS54:AS68" ca="1" si="7">+$AR$53</f>
        <v>69</v>
      </c>
      <c r="AT54">
        <v>2</v>
      </c>
      <c r="AU54">
        <f t="shared" ca="1" si="4"/>
        <v>71</v>
      </c>
      <c r="AX54" t="s">
        <v>95</v>
      </c>
      <c r="AY54" t="s">
        <v>96</v>
      </c>
      <c r="AZ54" s="18" t="s">
        <v>75</v>
      </c>
      <c r="BA54" t="s">
        <v>97</v>
      </c>
    </row>
    <row r="55" spans="10:70" x14ac:dyDescent="0.3">
      <c r="J55" s="11"/>
      <c r="K55" s="11">
        <v>40</v>
      </c>
      <c r="L55" s="11">
        <f t="shared" ca="1" si="6"/>
        <v>138.13999999999999</v>
      </c>
      <c r="M55" s="11">
        <f t="shared" ca="1" si="1"/>
        <v>138.13999999999999</v>
      </c>
      <c r="AM55" s="17">
        <v>38208</v>
      </c>
      <c r="AN55">
        <v>101.78</v>
      </c>
      <c r="AO55">
        <v>35</v>
      </c>
      <c r="AS55">
        <f t="shared" ca="1" si="7"/>
        <v>69</v>
      </c>
      <c r="AT55">
        <v>3</v>
      </c>
      <c r="AU55">
        <f t="shared" ca="1" si="4"/>
        <v>72</v>
      </c>
      <c r="AX55">
        <f ca="1">AY55*$BA45+AZ55+BA55</f>
        <v>1680.67</v>
      </c>
      <c r="AY55">
        <v>7</v>
      </c>
      <c r="AZ55">
        <f ca="1">BB50</f>
        <v>400</v>
      </c>
      <c r="BA55">
        <v>400</v>
      </c>
    </row>
    <row r="56" spans="10:70" x14ac:dyDescent="0.3">
      <c r="J56" s="11"/>
      <c r="K56" s="11">
        <v>60</v>
      </c>
      <c r="L56" s="11">
        <f t="shared" ca="1" si="6"/>
        <v>137.83000000000001</v>
      </c>
      <c r="M56" s="11">
        <f t="shared" ca="1" si="1"/>
        <v>137.83000000000001</v>
      </c>
      <c r="AM56" s="17">
        <v>38239</v>
      </c>
      <c r="AN56">
        <v>107.58</v>
      </c>
      <c r="AO56">
        <v>36</v>
      </c>
      <c r="AS56">
        <f t="shared" ca="1" si="7"/>
        <v>69</v>
      </c>
      <c r="AT56">
        <v>4</v>
      </c>
      <c r="AU56">
        <f t="shared" ca="1" si="4"/>
        <v>73</v>
      </c>
      <c r="AX56" t="s">
        <v>101</v>
      </c>
      <c r="AY56" t="s">
        <v>60</v>
      </c>
      <c r="AZ56" t="s">
        <v>102</v>
      </c>
      <c r="BB56" s="18" t="s">
        <v>103</v>
      </c>
      <c r="BE56" t="s">
        <v>77</v>
      </c>
      <c r="BF56" t="s">
        <v>78</v>
      </c>
      <c r="BG56" t="s">
        <v>79</v>
      </c>
    </row>
    <row r="57" spans="10:70" x14ac:dyDescent="0.3">
      <c r="J57" s="11"/>
      <c r="K57" s="11">
        <v>80</v>
      </c>
      <c r="L57" s="11">
        <f t="shared" ca="1" si="6"/>
        <v>145.69</v>
      </c>
      <c r="M57" s="11">
        <f t="shared" ca="1" si="1"/>
        <v>145.69</v>
      </c>
      <c r="AM57" s="17">
        <v>38268</v>
      </c>
      <c r="AN57">
        <v>108.57</v>
      </c>
      <c r="AO57">
        <v>37</v>
      </c>
      <c r="AS57">
        <f t="shared" ca="1" si="7"/>
        <v>69</v>
      </c>
      <c r="AT57">
        <v>5</v>
      </c>
      <c r="AU57">
        <f t="shared" ca="1" si="4"/>
        <v>74</v>
      </c>
      <c r="AX57">
        <f>AY57+AZ57</f>
        <v>800</v>
      </c>
      <c r="AY57">
        <v>500</v>
      </c>
      <c r="AZ57">
        <v>300</v>
      </c>
      <c r="BB57">
        <f ca="1">MIN(AY57,BG57)</f>
        <v>500</v>
      </c>
      <c r="BE57">
        <f ca="1">AX55</f>
        <v>1680.67</v>
      </c>
      <c r="BF57">
        <f>AZ57</f>
        <v>300</v>
      </c>
      <c r="BG57">
        <f ca="1">MAX(BE57-BF57)</f>
        <v>1380.67</v>
      </c>
    </row>
    <row r="58" spans="10:70" x14ac:dyDescent="0.3">
      <c r="J58" s="11"/>
      <c r="K58" s="11">
        <v>100</v>
      </c>
      <c r="L58" s="11">
        <f t="shared" ca="1" si="6"/>
        <v>141.22</v>
      </c>
      <c r="M58" s="11">
        <f t="shared" ca="1" si="1"/>
        <v>141.22</v>
      </c>
      <c r="AM58" s="17">
        <v>38300</v>
      </c>
      <c r="AN58">
        <v>112.99</v>
      </c>
      <c r="AO58">
        <v>38</v>
      </c>
      <c r="AS58">
        <f t="shared" ca="1" si="7"/>
        <v>69</v>
      </c>
      <c r="AT58">
        <v>6</v>
      </c>
      <c r="AU58">
        <f t="shared" ca="1" si="4"/>
        <v>75</v>
      </c>
      <c r="AX58" t="s">
        <v>106</v>
      </c>
      <c r="AY58" t="s">
        <v>88</v>
      </c>
    </row>
    <row r="59" spans="10:70" x14ac:dyDescent="0.3">
      <c r="J59" s="11"/>
      <c r="K59" s="11">
        <v>120</v>
      </c>
      <c r="L59" s="11">
        <f t="shared" ca="1" si="6"/>
        <v>145.15</v>
      </c>
      <c r="M59" s="11">
        <f t="shared" ca="1" si="1"/>
        <v>145.15</v>
      </c>
      <c r="AM59" s="17">
        <v>38330</v>
      </c>
      <c r="AN59">
        <v>119.91</v>
      </c>
      <c r="AO59">
        <v>39</v>
      </c>
      <c r="AS59">
        <f t="shared" ca="1" si="7"/>
        <v>69</v>
      </c>
      <c r="AT59">
        <v>7</v>
      </c>
      <c r="AU59">
        <f t="shared" ca="1" si="4"/>
        <v>76</v>
      </c>
      <c r="AX59" s="13">
        <f ca="1">MAX(AX55-AX57,0)</f>
        <v>880.67000000000007</v>
      </c>
      <c r="AY59" s="20">
        <f ca="1">AX55/AX57</f>
        <v>2.1008374999999999</v>
      </c>
    </row>
    <row r="60" spans="10:70" x14ac:dyDescent="0.3">
      <c r="J60" s="11"/>
      <c r="K60" s="11">
        <v>140</v>
      </c>
      <c r="L60" s="11">
        <f t="shared" ca="1" si="6"/>
        <v>145.43</v>
      </c>
      <c r="M60" s="11">
        <f t="shared" ca="1" si="1"/>
        <v>145.43</v>
      </c>
      <c r="AM60" s="17">
        <v>38362</v>
      </c>
      <c r="AN60">
        <v>114.86</v>
      </c>
      <c r="AO60">
        <v>40</v>
      </c>
      <c r="AS60">
        <f t="shared" ca="1" si="7"/>
        <v>69</v>
      </c>
      <c r="AT60">
        <v>8</v>
      </c>
      <c r="AU60">
        <f t="shared" ca="1" si="4"/>
        <v>77</v>
      </c>
      <c r="BE60" s="18" t="s">
        <v>109</v>
      </c>
      <c r="BF60" s="18"/>
      <c r="BG60" s="18"/>
      <c r="BH60" s="18"/>
      <c r="BI60" s="18"/>
      <c r="BJ60" s="18"/>
      <c r="BK60" s="18"/>
    </row>
    <row r="61" spans="10:70" x14ac:dyDescent="0.3">
      <c r="J61" s="11"/>
      <c r="K61" s="11">
        <v>160</v>
      </c>
      <c r="L61" s="11">
        <f t="shared" ca="1" si="6"/>
        <v>150.01</v>
      </c>
      <c r="M61" s="11">
        <f t="shared" ca="1" si="1"/>
        <v>150.01</v>
      </c>
      <c r="AM61" s="17">
        <v>38392</v>
      </c>
      <c r="AN61">
        <v>116.53</v>
      </c>
      <c r="AO61">
        <v>41</v>
      </c>
      <c r="AS61">
        <f t="shared" ca="1" si="7"/>
        <v>69</v>
      </c>
      <c r="AT61">
        <v>9</v>
      </c>
      <c r="AU61">
        <f t="shared" ca="1" si="4"/>
        <v>78</v>
      </c>
      <c r="AX61" t="s">
        <v>111</v>
      </c>
      <c r="AY61" t="s">
        <v>112</v>
      </c>
      <c r="AZ61" s="18" t="s">
        <v>76</v>
      </c>
      <c r="BA61" s="18" t="s">
        <v>103</v>
      </c>
      <c r="BB61" t="s">
        <v>97</v>
      </c>
      <c r="BE61" s="18" t="s">
        <v>113</v>
      </c>
      <c r="BF61" s="18"/>
      <c r="BG61" s="18"/>
      <c r="BH61" s="18"/>
      <c r="BI61" s="18"/>
      <c r="BJ61" s="18"/>
      <c r="BK61" s="18"/>
    </row>
    <row r="62" spans="10:70" x14ac:dyDescent="0.3">
      <c r="J62" s="11"/>
      <c r="K62" s="11">
        <v>180</v>
      </c>
      <c r="L62" s="11">
        <f t="shared" ca="1" si="6"/>
        <v>149.82</v>
      </c>
      <c r="M62" s="11">
        <f t="shared" ca="1" si="1"/>
        <v>149.82</v>
      </c>
      <c r="AM62" s="17">
        <v>38420</v>
      </c>
      <c r="AN62">
        <v>114.88</v>
      </c>
      <c r="AO62">
        <v>42</v>
      </c>
      <c r="AS62">
        <f t="shared" ca="1" si="7"/>
        <v>69</v>
      </c>
      <c r="AT62">
        <v>10</v>
      </c>
      <c r="AU62">
        <f t="shared" ca="1" si="4"/>
        <v>79</v>
      </c>
      <c r="AX62">
        <f ca="1">AY62*$BA45+AZ62+BA62+BB62</f>
        <v>1514.5250000000001</v>
      </c>
      <c r="AY62">
        <v>2.5</v>
      </c>
      <c r="AZ62">
        <f ca="1">BC50</f>
        <v>200</v>
      </c>
      <c r="BA62">
        <f ca="1">BB57</f>
        <v>500</v>
      </c>
      <c r="BB62">
        <v>500</v>
      </c>
      <c r="BE62" s="18" t="s">
        <v>115</v>
      </c>
      <c r="BF62" s="18"/>
      <c r="BG62" s="18"/>
      <c r="BH62" s="18"/>
      <c r="BI62" s="18"/>
      <c r="BJ62" s="18"/>
      <c r="BK62" s="18"/>
    </row>
    <row r="63" spans="10:70" x14ac:dyDescent="0.3">
      <c r="J63" s="11"/>
      <c r="K63" s="11">
        <v>200</v>
      </c>
      <c r="L63" s="11">
        <f t="shared" ca="1" si="6"/>
        <v>156.47999999999999</v>
      </c>
      <c r="M63" s="11">
        <f t="shared" ca="1" si="1"/>
        <v>156.47999999999999</v>
      </c>
      <c r="AM63" s="17">
        <v>38450</v>
      </c>
      <c r="AN63">
        <v>113.53</v>
      </c>
      <c r="AO63">
        <v>43</v>
      </c>
      <c r="AS63">
        <f t="shared" ca="1" si="7"/>
        <v>69</v>
      </c>
      <c r="AT63">
        <v>11</v>
      </c>
      <c r="AU63">
        <f t="shared" ca="1" si="4"/>
        <v>80</v>
      </c>
      <c r="AX63" t="s">
        <v>116</v>
      </c>
      <c r="AY63" t="s">
        <v>117</v>
      </c>
      <c r="BE63" s="18" t="s">
        <v>118</v>
      </c>
      <c r="BF63" s="18"/>
      <c r="BG63" s="18"/>
      <c r="BH63" s="18"/>
      <c r="BI63" s="18"/>
      <c r="BJ63" s="18"/>
      <c r="BK63" s="18"/>
    </row>
    <row r="64" spans="10:70" x14ac:dyDescent="0.3">
      <c r="J64" s="11"/>
      <c r="K64" s="11">
        <v>220</v>
      </c>
      <c r="L64" s="11">
        <f t="shared" ca="1" si="6"/>
        <v>165.72</v>
      </c>
      <c r="M64" s="11">
        <f t="shared" ca="1" si="1"/>
        <v>165.72</v>
      </c>
      <c r="AM64" s="17">
        <v>38481</v>
      </c>
      <c r="AN64">
        <v>122.29</v>
      </c>
      <c r="AO64">
        <v>44</v>
      </c>
      <c r="AS64">
        <f t="shared" ca="1" si="7"/>
        <v>69</v>
      </c>
      <c r="AT64">
        <v>12</v>
      </c>
      <c r="AU64">
        <f t="shared" ca="1" si="4"/>
        <v>81</v>
      </c>
      <c r="AX64">
        <f>AY64</f>
        <v>750</v>
      </c>
      <c r="AY64">
        <v>750</v>
      </c>
      <c r="BE64" s="18"/>
      <c r="BF64" s="18"/>
      <c r="BG64" s="18"/>
      <c r="BH64" s="18"/>
      <c r="BI64" s="18"/>
      <c r="BJ64" s="18"/>
      <c r="BK64" s="18"/>
    </row>
    <row r="65" spans="10:70" x14ac:dyDescent="0.3">
      <c r="J65" s="11"/>
      <c r="K65" s="11">
        <v>240</v>
      </c>
      <c r="L65" s="11">
        <f t="shared" ca="1" si="6"/>
        <v>166.48</v>
      </c>
      <c r="M65" s="11">
        <f t="shared" ca="1" si="1"/>
        <v>166.48</v>
      </c>
      <c r="AM65" s="17">
        <v>38512</v>
      </c>
      <c r="AN65">
        <v>126.43</v>
      </c>
      <c r="AO65">
        <v>45</v>
      </c>
      <c r="AS65">
        <f t="shared" ca="1" si="7"/>
        <v>69</v>
      </c>
      <c r="AT65">
        <v>13</v>
      </c>
      <c r="AU65">
        <f t="shared" ca="1" si="4"/>
        <v>82</v>
      </c>
      <c r="AX65" t="s">
        <v>119</v>
      </c>
      <c r="AY65" t="s">
        <v>88</v>
      </c>
      <c r="BE65" s="18" t="s">
        <v>120</v>
      </c>
      <c r="BF65" s="18"/>
      <c r="BG65" s="18"/>
      <c r="BH65" s="18"/>
      <c r="BI65" s="18"/>
      <c r="BJ65" s="18"/>
      <c r="BK65" s="18"/>
    </row>
    <row r="66" spans="10:70" x14ac:dyDescent="0.3">
      <c r="J66" s="11"/>
      <c r="K66" s="11">
        <v>260</v>
      </c>
      <c r="L66" s="11">
        <f t="shared" ca="1" si="6"/>
        <v>179.44</v>
      </c>
      <c r="M66" s="11">
        <f t="shared" ca="1" si="1"/>
        <v>179.44</v>
      </c>
      <c r="AM66" s="17">
        <v>38541</v>
      </c>
      <c r="AN66">
        <v>131.84</v>
      </c>
      <c r="AO66">
        <v>46</v>
      </c>
      <c r="AS66">
        <f t="shared" ca="1" si="7"/>
        <v>69</v>
      </c>
      <c r="AT66">
        <v>14</v>
      </c>
      <c r="AU66">
        <f t="shared" ca="1" si="4"/>
        <v>83</v>
      </c>
      <c r="AX66" s="13">
        <f ca="1">MAX(AX62-AX64,0)</f>
        <v>764.52500000000009</v>
      </c>
      <c r="AY66" s="20">
        <f ca="1">AX62/AX64</f>
        <v>2.019366666666667</v>
      </c>
      <c r="BE66" s="18" t="s">
        <v>121</v>
      </c>
      <c r="BF66" s="18"/>
      <c r="BG66" s="18"/>
      <c r="BH66" s="18"/>
      <c r="BI66" s="18"/>
      <c r="BJ66" s="18"/>
      <c r="BK66" s="18"/>
    </row>
    <row r="67" spans="10:70" x14ac:dyDescent="0.3">
      <c r="J67" s="11"/>
      <c r="K67" s="11">
        <v>280</v>
      </c>
      <c r="L67" s="11">
        <f t="shared" ca="1" si="6"/>
        <v>177.85</v>
      </c>
      <c r="M67" s="11">
        <f t="shared" ca="1" si="1"/>
        <v>177.85</v>
      </c>
      <c r="AM67" s="17">
        <v>38573</v>
      </c>
      <c r="AN67">
        <v>126.83</v>
      </c>
      <c r="AO67">
        <v>47</v>
      </c>
      <c r="AS67">
        <f t="shared" ca="1" si="7"/>
        <v>69</v>
      </c>
      <c r="AT67">
        <v>15</v>
      </c>
      <c r="AU67">
        <f t="shared" ca="1" si="4"/>
        <v>84</v>
      </c>
      <c r="BE67" s="18"/>
      <c r="BF67" s="18"/>
      <c r="BG67" s="18"/>
      <c r="BH67" s="18"/>
      <c r="BI67" s="18"/>
      <c r="BJ67" s="18"/>
      <c r="BK67" s="18"/>
    </row>
    <row r="68" spans="10:70" x14ac:dyDescent="0.3">
      <c r="J68" s="11"/>
      <c r="K68" s="11">
        <v>-999</v>
      </c>
      <c r="L68" s="11">
        <f t="shared" ca="1" si="6"/>
        <v>198.85</v>
      </c>
      <c r="M68" s="11">
        <f t="shared" ca="1" si="1"/>
        <v>198.85</v>
      </c>
      <c r="AM68" s="17">
        <v>38604</v>
      </c>
      <c r="AN68">
        <v>133.66999999999999</v>
      </c>
      <c r="AO68">
        <v>48</v>
      </c>
      <c r="AS68">
        <f t="shared" ca="1" si="7"/>
        <v>69</v>
      </c>
      <c r="AT68">
        <v>16</v>
      </c>
      <c r="AU68">
        <f t="shared" ca="1" si="4"/>
        <v>85</v>
      </c>
      <c r="BE68" s="18"/>
      <c r="BF68" s="18"/>
      <c r="BG68" s="18"/>
      <c r="BH68" s="18"/>
      <c r="BI68" s="18"/>
      <c r="BJ68" s="18"/>
      <c r="BK68" s="18"/>
    </row>
    <row r="69" spans="10:70" x14ac:dyDescent="0.3">
      <c r="J69" s="11" t="s">
        <v>72</v>
      </c>
      <c r="K69" s="11">
        <v>0</v>
      </c>
      <c r="L69" s="11">
        <f t="shared" ca="1" si="6"/>
        <v>166.48</v>
      </c>
      <c r="M69" s="11">
        <f t="shared" ca="1" si="1"/>
        <v>166.48</v>
      </c>
      <c r="AM69" s="17">
        <v>38635</v>
      </c>
      <c r="AN69">
        <v>122.86</v>
      </c>
      <c r="AO69">
        <v>49</v>
      </c>
      <c r="AR69">
        <f ca="1">+MAX($AP$24,$AQ$24)+$AS$19</f>
        <v>81</v>
      </c>
      <c r="AS69">
        <f ca="1">+$AR$69</f>
        <v>81</v>
      </c>
      <c r="AT69">
        <v>1</v>
      </c>
      <c r="AU69">
        <f t="shared" ca="1" si="4"/>
        <v>82</v>
      </c>
      <c r="BE69" s="18"/>
      <c r="BF69" s="18"/>
      <c r="BG69" s="18"/>
      <c r="BH69" s="18"/>
      <c r="BI69" s="18"/>
      <c r="BJ69" s="18"/>
      <c r="BK69" s="18"/>
    </row>
    <row r="70" spans="10:70" x14ac:dyDescent="0.3">
      <c r="J70" s="11"/>
      <c r="K70" s="11">
        <v>20</v>
      </c>
      <c r="L70" s="11">
        <f t="shared" ca="1" si="6"/>
        <v>179.44</v>
      </c>
      <c r="M70" s="11">
        <f t="shared" ca="1" si="1"/>
        <v>179.44</v>
      </c>
      <c r="AM70" s="17">
        <v>38665</v>
      </c>
      <c r="AN70">
        <v>125.81</v>
      </c>
      <c r="AO70">
        <v>50</v>
      </c>
      <c r="AS70">
        <f t="shared" ref="AS70:AS84" ca="1" si="8">+$AR$69</f>
        <v>81</v>
      </c>
      <c r="AT70">
        <v>2</v>
      </c>
      <c r="AU70">
        <f t="shared" ca="1" si="4"/>
        <v>83</v>
      </c>
      <c r="AX70" t="s">
        <v>53</v>
      </c>
      <c r="AZ70" s="12" t="s">
        <v>54</v>
      </c>
      <c r="BA70" s="12">
        <f ca="1">+D23</f>
        <v>198.85</v>
      </c>
      <c r="BL70" s="13" t="s">
        <v>55</v>
      </c>
      <c r="BM70" s="14" t="s">
        <v>56</v>
      </c>
      <c r="BN70" s="14" t="s">
        <v>57</v>
      </c>
      <c r="BO70" s="14" t="s">
        <v>58</v>
      </c>
      <c r="BP70" s="14" t="s">
        <v>59</v>
      </c>
      <c r="BQ70" s="14" t="s">
        <v>60</v>
      </c>
      <c r="BR70" s="14" t="s">
        <v>61</v>
      </c>
    </row>
    <row r="71" spans="10:70" x14ac:dyDescent="0.3">
      <c r="J71" s="11"/>
      <c r="K71" s="11">
        <v>40</v>
      </c>
      <c r="L71" s="11">
        <f t="shared" ca="1" si="6"/>
        <v>177.85</v>
      </c>
      <c r="M71" s="11">
        <f t="shared" ca="1" si="1"/>
        <v>177.85</v>
      </c>
      <c r="AM71" s="17">
        <v>38695</v>
      </c>
      <c r="AN71">
        <v>132.84</v>
      </c>
      <c r="AO71">
        <v>51</v>
      </c>
      <c r="AS71">
        <f t="shared" ca="1" si="8"/>
        <v>81</v>
      </c>
      <c r="AT71">
        <v>3</v>
      </c>
      <c r="AU71">
        <f t="shared" ca="1" si="4"/>
        <v>84</v>
      </c>
      <c r="BL71" s="13"/>
      <c r="BM71" s="14">
        <f>AY73</f>
        <v>10</v>
      </c>
      <c r="BN71" s="14">
        <f>AZ73</f>
        <v>300</v>
      </c>
      <c r="BO71" s="14">
        <f>AY75</f>
        <v>400</v>
      </c>
      <c r="BP71" s="14">
        <f>AZ75</f>
        <v>200</v>
      </c>
      <c r="BQ71" s="14">
        <v>0</v>
      </c>
      <c r="BR71" s="14">
        <f>BA75</f>
        <v>0</v>
      </c>
    </row>
    <row r="72" spans="10:70" x14ac:dyDescent="0.3">
      <c r="J72" s="11"/>
      <c r="K72" s="11">
        <v>60</v>
      </c>
      <c r="L72" s="11">
        <f t="shared" ca="1" si="6"/>
        <v>198.85</v>
      </c>
      <c r="M72" s="11">
        <f t="shared" ca="1" si="1"/>
        <v>198.85</v>
      </c>
      <c r="AM72" s="17">
        <v>38726</v>
      </c>
      <c r="AN72">
        <v>138.13999999999999</v>
      </c>
      <c r="AO72">
        <v>52</v>
      </c>
      <c r="AS72">
        <f t="shared" ca="1" si="8"/>
        <v>81</v>
      </c>
      <c r="AT72">
        <v>4</v>
      </c>
      <c r="AU72">
        <f t="shared" ca="1" si="4"/>
        <v>85</v>
      </c>
      <c r="AX72" t="s">
        <v>66</v>
      </c>
      <c r="AY72" t="s">
        <v>67</v>
      </c>
      <c r="AZ72" t="s">
        <v>68</v>
      </c>
      <c r="BL72" s="13"/>
      <c r="BM72" s="14">
        <f>AY80</f>
        <v>7</v>
      </c>
      <c r="BN72" s="14">
        <f>BA80</f>
        <v>400</v>
      </c>
      <c r="BO72" s="14">
        <v>0</v>
      </c>
      <c r="BP72" s="14">
        <v>0</v>
      </c>
      <c r="BQ72" s="14">
        <f>AY82</f>
        <v>500</v>
      </c>
      <c r="BR72" s="14">
        <f>AZ82</f>
        <v>300</v>
      </c>
    </row>
    <row r="73" spans="10:70" x14ac:dyDescent="0.3">
      <c r="J73" s="11"/>
      <c r="K73" s="11">
        <v>80</v>
      </c>
      <c r="L73" s="11">
        <f t="shared" ca="1" si="6"/>
        <v>184.23</v>
      </c>
      <c r="M73" s="11">
        <f t="shared" ca="1" si="1"/>
        <v>184.23</v>
      </c>
      <c r="AM73" s="17">
        <v>38757</v>
      </c>
      <c r="AN73">
        <v>137.83000000000001</v>
      </c>
      <c r="AO73">
        <v>53</v>
      </c>
      <c r="AS73">
        <f t="shared" ca="1" si="8"/>
        <v>81</v>
      </c>
      <c r="AT73">
        <v>5</v>
      </c>
      <c r="AU73">
        <f t="shared" ca="1" si="4"/>
        <v>86</v>
      </c>
      <c r="AX73">
        <f ca="1">AY73*$BA70+AZ73</f>
        <v>2288.5</v>
      </c>
      <c r="AY73">
        <v>10</v>
      </c>
      <c r="AZ73">
        <v>300</v>
      </c>
      <c r="BL73" s="13"/>
      <c r="BM73" s="14">
        <f>AY87</f>
        <v>2.5</v>
      </c>
      <c r="BN73" s="14">
        <f>BB87</f>
        <v>500</v>
      </c>
      <c r="BO73" s="14">
        <v>0</v>
      </c>
      <c r="BP73" s="14">
        <v>0</v>
      </c>
      <c r="BQ73" s="14">
        <v>0</v>
      </c>
      <c r="BR73" s="14">
        <f>AY89</f>
        <v>750</v>
      </c>
    </row>
    <row r="74" spans="10:70" x14ac:dyDescent="0.3">
      <c r="J74" s="11"/>
      <c r="K74" s="11">
        <v>100</v>
      </c>
      <c r="L74" s="11">
        <f t="shared" ca="1" si="6"/>
        <v>184.33</v>
      </c>
      <c r="M74" s="11">
        <f t="shared" ca="1" si="1"/>
        <v>184.33</v>
      </c>
      <c r="AM74" s="17">
        <v>38785</v>
      </c>
      <c r="AN74">
        <v>145.69</v>
      </c>
      <c r="AO74">
        <v>54</v>
      </c>
      <c r="AS74">
        <f t="shared" ca="1" si="8"/>
        <v>81</v>
      </c>
      <c r="AT74">
        <v>6</v>
      </c>
      <c r="AU74">
        <f t="shared" ca="1" si="4"/>
        <v>87</v>
      </c>
      <c r="AX74" t="s">
        <v>73</v>
      </c>
      <c r="AY74" t="s">
        <v>58</v>
      </c>
      <c r="AZ74" t="s">
        <v>59</v>
      </c>
      <c r="BA74" t="s">
        <v>74</v>
      </c>
      <c r="BB74" s="18" t="s">
        <v>75</v>
      </c>
      <c r="BC74" s="18" t="s">
        <v>76</v>
      </c>
      <c r="BE74" t="s">
        <v>77</v>
      </c>
      <c r="BF74" t="s">
        <v>78</v>
      </c>
      <c r="BG74" t="s">
        <v>79</v>
      </c>
      <c r="BH74" t="s">
        <v>80</v>
      </c>
      <c r="BI74" t="s">
        <v>81</v>
      </c>
      <c r="BL74" s="13"/>
      <c r="BM74" s="14"/>
      <c r="BN74" s="13"/>
      <c r="BO74" s="19" t="s">
        <v>82</v>
      </c>
      <c r="BP74" s="19"/>
      <c r="BQ74" s="13"/>
      <c r="BR74" s="13"/>
    </row>
    <row r="75" spans="10:70" x14ac:dyDescent="0.3">
      <c r="J75" s="11"/>
      <c r="K75" s="11">
        <v>120</v>
      </c>
      <c r="L75" s="11">
        <f t="shared" ca="1" si="6"/>
        <v>181.13</v>
      </c>
      <c r="M75" s="11">
        <f t="shared" ca="1" si="1"/>
        <v>181.13</v>
      </c>
      <c r="AM75" s="17">
        <v>38817</v>
      </c>
      <c r="AN75">
        <v>141.22</v>
      </c>
      <c r="AO75">
        <v>55</v>
      </c>
      <c r="AS75">
        <f t="shared" ca="1" si="8"/>
        <v>81</v>
      </c>
      <c r="AT75">
        <v>7</v>
      </c>
      <c r="AU75">
        <f t="shared" ca="1" si="4"/>
        <v>88</v>
      </c>
      <c r="AX75">
        <f>AY75+AZ75+BA75</f>
        <v>600</v>
      </c>
      <c r="AY75">
        <v>400</v>
      </c>
      <c r="AZ75">
        <v>200</v>
      </c>
      <c r="BA75">
        <v>0</v>
      </c>
      <c r="BB75">
        <f ca="1">MIN(AY75,BG75*BH75)</f>
        <v>400</v>
      </c>
      <c r="BC75">
        <f ca="1">MIN(AZ75,BG75*BI75)</f>
        <v>200</v>
      </c>
      <c r="BE75">
        <f ca="1">MAX(AX73,0)</f>
        <v>2288.5</v>
      </c>
      <c r="BF75">
        <f>BA75</f>
        <v>0</v>
      </c>
      <c r="BG75">
        <f ca="1">MAX(BE75-BF75)</f>
        <v>2288.5</v>
      </c>
      <c r="BH75">
        <f>AY75/(AY75+AZ75)</f>
        <v>0.66666666666666663</v>
      </c>
      <c r="BI75">
        <f>1-BH75</f>
        <v>0.33333333333333337</v>
      </c>
      <c r="BL75" s="14" t="s">
        <v>54</v>
      </c>
      <c r="BM75" s="14">
        <v>50</v>
      </c>
      <c r="BN75" s="13"/>
      <c r="BO75" s="19" t="s">
        <v>3</v>
      </c>
      <c r="BP75" s="19" t="e">
        <f ca="1">IB(BM71:BR73,BM75)</f>
        <v>#NAME?</v>
      </c>
      <c r="BQ75" s="13"/>
      <c r="BR75" s="13"/>
    </row>
    <row r="76" spans="10:70" x14ac:dyDescent="0.3">
      <c r="J76" s="11"/>
      <c r="K76" s="11">
        <v>140</v>
      </c>
      <c r="L76" s="11">
        <f t="shared" ca="1" si="6"/>
        <v>174.68</v>
      </c>
      <c r="M76" s="11">
        <f t="shared" ca="1" si="1"/>
        <v>174.68</v>
      </c>
      <c r="AM76" s="17">
        <v>38846</v>
      </c>
      <c r="AN76">
        <v>145.15</v>
      </c>
      <c r="AO76">
        <v>56</v>
      </c>
      <c r="AS76">
        <f t="shared" ca="1" si="8"/>
        <v>81</v>
      </c>
      <c r="AT76">
        <v>8</v>
      </c>
      <c r="AU76">
        <f t="shared" ca="1" si="4"/>
        <v>89</v>
      </c>
      <c r="AX76" t="s">
        <v>87</v>
      </c>
      <c r="AY76" t="s">
        <v>88</v>
      </c>
      <c r="BL76" s="13"/>
      <c r="BM76" s="14"/>
      <c r="BN76" s="13"/>
      <c r="BO76" s="19" t="s">
        <v>4</v>
      </c>
      <c r="BP76" s="19" t="e">
        <f ca="1">cb($BM$21:$BR$23,BM75)</f>
        <v>#NAME?</v>
      </c>
      <c r="BQ76" s="13"/>
      <c r="BR76" s="13"/>
    </row>
    <row r="77" spans="10:70" x14ac:dyDescent="0.3">
      <c r="J77" s="11"/>
      <c r="K77" s="11">
        <v>160</v>
      </c>
      <c r="L77" s="11">
        <f t="shared" ca="1" si="6"/>
        <v>169.51</v>
      </c>
      <c r="M77" s="11">
        <f t="shared" ca="1" si="1"/>
        <v>169.51</v>
      </c>
      <c r="AM77" s="17">
        <v>38877</v>
      </c>
      <c r="AN77">
        <v>145.43</v>
      </c>
      <c r="AO77">
        <v>57</v>
      </c>
      <c r="AS77">
        <f t="shared" ca="1" si="8"/>
        <v>81</v>
      </c>
      <c r="AT77">
        <v>9</v>
      </c>
      <c r="AU77">
        <f t="shared" ca="1" si="4"/>
        <v>90</v>
      </c>
      <c r="AX77" s="13">
        <f ca="1">MAX(AX73-AX75,0)</f>
        <v>1688.5</v>
      </c>
      <c r="AY77" s="20">
        <f ca="1">AX73/AX75</f>
        <v>3.8141666666666665</v>
      </c>
      <c r="BL77" s="13"/>
      <c r="BM77" s="14"/>
      <c r="BN77" s="13"/>
      <c r="BO77" s="19" t="s">
        <v>5</v>
      </c>
      <c r="BP77" s="19" t="e">
        <f ca="1">rb($BM$21:$BR$23,BM75)</f>
        <v>#NAME?</v>
      </c>
      <c r="BQ77" s="13"/>
      <c r="BR77" s="13"/>
    </row>
    <row r="78" spans="10:70" x14ac:dyDescent="0.3">
      <c r="J78" s="11"/>
      <c r="K78" s="11">
        <v>180</v>
      </c>
      <c r="L78" s="11">
        <f t="shared" ca="1" si="6"/>
        <v>162.38999999999999</v>
      </c>
      <c r="M78" s="11">
        <f t="shared" ca="1" si="1"/>
        <v>162.38999999999999</v>
      </c>
      <c r="AM78" s="17">
        <v>38908</v>
      </c>
      <c r="AN78">
        <v>150.01</v>
      </c>
      <c r="AO78">
        <v>58</v>
      </c>
      <c r="AS78">
        <f t="shared" ca="1" si="8"/>
        <v>81</v>
      </c>
      <c r="AT78">
        <v>10</v>
      </c>
      <c r="AU78">
        <f t="shared" ca="1" si="4"/>
        <v>91</v>
      </c>
    </row>
    <row r="79" spans="10:70" x14ac:dyDescent="0.3">
      <c r="J79" s="11"/>
      <c r="K79" s="11">
        <v>200</v>
      </c>
      <c r="L79" s="11">
        <f t="shared" ca="1" si="6"/>
        <v>154.46</v>
      </c>
      <c r="M79" s="11">
        <f t="shared" ca="1" si="1"/>
        <v>154.46</v>
      </c>
      <c r="AM79" s="17">
        <v>38938</v>
      </c>
      <c r="AN79">
        <v>149.82</v>
      </c>
      <c r="AO79">
        <v>59</v>
      </c>
      <c r="AS79">
        <f t="shared" ca="1" si="8"/>
        <v>81</v>
      </c>
      <c r="AT79">
        <v>11</v>
      </c>
      <c r="AU79">
        <f t="shared" ca="1" si="4"/>
        <v>92</v>
      </c>
      <c r="AX79" t="s">
        <v>95</v>
      </c>
      <c r="AY79" t="s">
        <v>96</v>
      </c>
      <c r="AZ79" s="18" t="s">
        <v>75</v>
      </c>
      <c r="BA79" t="s">
        <v>97</v>
      </c>
    </row>
    <row r="80" spans="10:70" x14ac:dyDescent="0.3">
      <c r="J80" s="11"/>
      <c r="K80" s="11">
        <v>220</v>
      </c>
      <c r="L80" s="11">
        <f t="shared" ca="1" si="6"/>
        <v>175.64</v>
      </c>
      <c r="M80" s="11">
        <f t="shared" ca="1" si="1"/>
        <v>175.64</v>
      </c>
      <c r="AM80" s="17">
        <v>38968</v>
      </c>
      <c r="AN80">
        <v>156.47999999999999</v>
      </c>
      <c r="AO80">
        <v>60</v>
      </c>
      <c r="AS80">
        <f t="shared" ca="1" si="8"/>
        <v>81</v>
      </c>
      <c r="AT80">
        <v>12</v>
      </c>
      <c r="AU80">
        <f t="shared" ca="1" si="4"/>
        <v>93</v>
      </c>
      <c r="AX80">
        <f ca="1">AY80*$BA70+AZ80+BA80</f>
        <v>2191.9499999999998</v>
      </c>
      <c r="AY80">
        <v>7</v>
      </c>
      <c r="AZ80">
        <f ca="1">BB75</f>
        <v>400</v>
      </c>
      <c r="BA80">
        <v>400</v>
      </c>
    </row>
    <row r="81" spans="10:70" x14ac:dyDescent="0.3">
      <c r="J81" s="11"/>
      <c r="K81" s="11">
        <v>240</v>
      </c>
      <c r="L81" s="11">
        <f t="shared" ca="1" si="6"/>
        <v>151.22</v>
      </c>
      <c r="M81" s="11">
        <f t="shared" ca="1" si="1"/>
        <v>151.22</v>
      </c>
      <c r="AM81" s="17">
        <v>38999</v>
      </c>
      <c r="AN81">
        <v>165.72</v>
      </c>
      <c r="AO81">
        <v>61</v>
      </c>
      <c r="AS81">
        <f t="shared" ca="1" si="8"/>
        <v>81</v>
      </c>
      <c r="AT81">
        <v>13</v>
      </c>
      <c r="AU81">
        <f t="shared" ca="1" si="4"/>
        <v>94</v>
      </c>
      <c r="AX81" t="s">
        <v>101</v>
      </c>
      <c r="AY81" t="s">
        <v>60</v>
      </c>
      <c r="AZ81" t="s">
        <v>102</v>
      </c>
      <c r="BB81" s="18" t="s">
        <v>103</v>
      </c>
      <c r="BE81" t="s">
        <v>77</v>
      </c>
      <c r="BF81" t="s">
        <v>78</v>
      </c>
      <c r="BG81" t="s">
        <v>79</v>
      </c>
    </row>
    <row r="82" spans="10:70" x14ac:dyDescent="0.3">
      <c r="J82" s="11"/>
      <c r="K82" s="11">
        <v>260</v>
      </c>
      <c r="L82" s="11">
        <f t="shared" ca="1" si="6"/>
        <v>159.44</v>
      </c>
      <c r="M82" s="11">
        <f t="shared" ca="1" si="1"/>
        <v>159.44</v>
      </c>
      <c r="AM82" s="17">
        <v>39030</v>
      </c>
      <c r="AN82">
        <v>166.48</v>
      </c>
      <c r="AO82">
        <v>62</v>
      </c>
      <c r="AS82">
        <f t="shared" ca="1" si="8"/>
        <v>81</v>
      </c>
      <c r="AT82">
        <v>14</v>
      </c>
      <c r="AU82">
        <f t="shared" ca="1" si="4"/>
        <v>95</v>
      </c>
      <c r="AX82">
        <f>AY82+AZ82</f>
        <v>800</v>
      </c>
      <c r="AY82">
        <v>500</v>
      </c>
      <c r="AZ82">
        <v>300</v>
      </c>
      <c r="BB82">
        <f ca="1">MIN(AY82,BG82)</f>
        <v>500</v>
      </c>
      <c r="BE82">
        <f ca="1">AX80</f>
        <v>2191.9499999999998</v>
      </c>
      <c r="BF82">
        <f>AZ82</f>
        <v>300</v>
      </c>
      <c r="BG82">
        <f ca="1">MAX(BE82-BF82)</f>
        <v>1891.9499999999998</v>
      </c>
    </row>
    <row r="83" spans="10:70" x14ac:dyDescent="0.3">
      <c r="J83" s="11"/>
      <c r="K83" s="11">
        <v>280</v>
      </c>
      <c r="L83" s="11">
        <f t="shared" ca="1" si="6"/>
        <v>128.63</v>
      </c>
      <c r="M83" s="11">
        <f t="shared" ca="1" si="1"/>
        <v>128.63</v>
      </c>
      <c r="AM83" s="17">
        <v>39059</v>
      </c>
      <c r="AN83">
        <v>179.44</v>
      </c>
      <c r="AO83">
        <v>63</v>
      </c>
      <c r="AS83">
        <f t="shared" ca="1" si="8"/>
        <v>81</v>
      </c>
      <c r="AT83">
        <v>15</v>
      </c>
      <c r="AU83">
        <f t="shared" ca="1" si="4"/>
        <v>96</v>
      </c>
      <c r="AX83" t="s">
        <v>106</v>
      </c>
      <c r="AY83" t="s">
        <v>88</v>
      </c>
    </row>
    <row r="84" spans="10:70" x14ac:dyDescent="0.3">
      <c r="J84" s="11"/>
      <c r="K84" s="11">
        <v>-999</v>
      </c>
      <c r="L84" s="11">
        <f t="shared" ca="1" si="6"/>
        <v>134.30000000000001</v>
      </c>
      <c r="M84" s="11">
        <f t="shared" ca="1" si="1"/>
        <v>134.30000000000001</v>
      </c>
      <c r="AM84" s="17">
        <v>39091</v>
      </c>
      <c r="AN84">
        <v>177.85</v>
      </c>
      <c r="AO84">
        <v>64</v>
      </c>
      <c r="AS84">
        <f t="shared" ca="1" si="8"/>
        <v>81</v>
      </c>
      <c r="AT84">
        <v>16</v>
      </c>
      <c r="AU84">
        <f t="shared" ca="1" si="4"/>
        <v>97</v>
      </c>
      <c r="AX84" s="13">
        <f ca="1">MAX(AX80-AX82,0)</f>
        <v>1391.9499999999998</v>
      </c>
      <c r="AY84" s="20">
        <f ca="1">AX80/AX82</f>
        <v>2.7399374999999999</v>
      </c>
    </row>
    <row r="85" spans="10:70" x14ac:dyDescent="0.3">
      <c r="J85" s="11" t="s">
        <v>84</v>
      </c>
      <c r="K85" s="11">
        <v>0</v>
      </c>
      <c r="L85" s="11">
        <f t="shared" ref="L85:L116" ca="1" si="9">INDIRECT("AN"&amp;$AU85)</f>
        <v>181.13</v>
      </c>
      <c r="M85" s="11">
        <f t="shared" ca="1" si="1"/>
        <v>181.13</v>
      </c>
      <c r="AM85" s="17">
        <v>39122</v>
      </c>
      <c r="AN85">
        <v>198.85</v>
      </c>
      <c r="AO85">
        <v>65</v>
      </c>
      <c r="AR85">
        <f ca="1">+MAX($AP$25,$AQ$25)+$AS$19</f>
        <v>87</v>
      </c>
      <c r="AS85">
        <f ca="1">+$AR$85</f>
        <v>87</v>
      </c>
      <c r="AT85">
        <v>1</v>
      </c>
      <c r="AU85">
        <f t="shared" ca="1" si="4"/>
        <v>88</v>
      </c>
      <c r="BE85" s="18" t="s">
        <v>109</v>
      </c>
      <c r="BF85" s="18"/>
      <c r="BG85" s="18"/>
      <c r="BH85" s="18"/>
      <c r="BI85" s="18"/>
      <c r="BJ85" s="18"/>
      <c r="BK85" s="18"/>
    </row>
    <row r="86" spans="10:70" x14ac:dyDescent="0.3">
      <c r="J86" s="11"/>
      <c r="K86" s="11">
        <v>20</v>
      </c>
      <c r="L86" s="11">
        <f t="shared" ca="1" si="9"/>
        <v>174.68</v>
      </c>
      <c r="M86" s="11">
        <f t="shared" ref="M86:M149" ca="1" si="10">+L86</f>
        <v>174.68</v>
      </c>
      <c r="AM86" s="17">
        <v>39150</v>
      </c>
      <c r="AN86">
        <v>184.23</v>
      </c>
      <c r="AO86">
        <v>66</v>
      </c>
      <c r="AS86">
        <f t="shared" ref="AS86:AS100" ca="1" si="11">+$AR$85</f>
        <v>87</v>
      </c>
      <c r="AT86">
        <v>2</v>
      </c>
      <c r="AU86">
        <f t="shared" ref="AU86:AU149" ca="1" si="12">+AS86+AT86</f>
        <v>89</v>
      </c>
      <c r="AX86" t="s">
        <v>111</v>
      </c>
      <c r="AY86" t="s">
        <v>112</v>
      </c>
      <c r="AZ86" s="18" t="s">
        <v>76</v>
      </c>
      <c r="BA86" s="18" t="s">
        <v>103</v>
      </c>
      <c r="BB86" t="s">
        <v>97</v>
      </c>
      <c r="BE86" s="18" t="s">
        <v>113</v>
      </c>
      <c r="BF86" s="18"/>
      <c r="BG86" s="18"/>
      <c r="BH86" s="18"/>
      <c r="BI86" s="18"/>
      <c r="BJ86" s="18"/>
      <c r="BK86" s="18"/>
    </row>
    <row r="87" spans="10:70" x14ac:dyDescent="0.3">
      <c r="J87" s="11"/>
      <c r="K87" s="11">
        <v>40</v>
      </c>
      <c r="L87" s="11">
        <f t="shared" ca="1" si="9"/>
        <v>169.51</v>
      </c>
      <c r="M87" s="11">
        <f t="shared" ca="1" si="10"/>
        <v>169.51</v>
      </c>
      <c r="AM87" s="17">
        <v>39181</v>
      </c>
      <c r="AN87">
        <v>184.33</v>
      </c>
      <c r="AO87">
        <v>67</v>
      </c>
      <c r="AS87">
        <f t="shared" ca="1" si="11"/>
        <v>87</v>
      </c>
      <c r="AT87">
        <v>3</v>
      </c>
      <c r="AU87">
        <f t="shared" ca="1" si="12"/>
        <v>90</v>
      </c>
      <c r="AX87">
        <f ca="1">AY87*$BA70+AZ87+BA87+BB87</f>
        <v>1697.125</v>
      </c>
      <c r="AY87">
        <v>2.5</v>
      </c>
      <c r="AZ87">
        <f ca="1">BC75</f>
        <v>200</v>
      </c>
      <c r="BA87">
        <f ca="1">BB82</f>
        <v>500</v>
      </c>
      <c r="BB87">
        <v>500</v>
      </c>
      <c r="BE87" s="18" t="s">
        <v>115</v>
      </c>
      <c r="BF87" s="18"/>
      <c r="BG87" s="18"/>
      <c r="BH87" s="18"/>
      <c r="BI87" s="18"/>
      <c r="BJ87" s="18"/>
      <c r="BK87" s="18"/>
    </row>
    <row r="88" spans="10:70" x14ac:dyDescent="0.3">
      <c r="J88" s="11"/>
      <c r="K88" s="11">
        <v>60</v>
      </c>
      <c r="L88" s="11">
        <f t="shared" ca="1" si="9"/>
        <v>162.38999999999999</v>
      </c>
      <c r="M88" s="11">
        <f t="shared" ca="1" si="10"/>
        <v>162.38999999999999</v>
      </c>
      <c r="AM88" s="17">
        <v>39211</v>
      </c>
      <c r="AN88">
        <v>181.13</v>
      </c>
      <c r="AO88">
        <v>68</v>
      </c>
      <c r="AS88">
        <f t="shared" ca="1" si="11"/>
        <v>87</v>
      </c>
      <c r="AT88">
        <v>4</v>
      </c>
      <c r="AU88">
        <f t="shared" ca="1" si="12"/>
        <v>91</v>
      </c>
      <c r="AX88" t="s">
        <v>116</v>
      </c>
      <c r="AY88" t="s">
        <v>117</v>
      </c>
      <c r="BE88" s="18" t="s">
        <v>118</v>
      </c>
      <c r="BF88" s="18"/>
      <c r="BG88" s="18"/>
      <c r="BH88" s="18"/>
      <c r="BI88" s="18"/>
      <c r="BJ88" s="18"/>
      <c r="BK88" s="18"/>
    </row>
    <row r="89" spans="10:70" x14ac:dyDescent="0.3">
      <c r="J89" s="11"/>
      <c r="K89" s="11">
        <v>80</v>
      </c>
      <c r="L89" s="11">
        <f t="shared" ca="1" si="9"/>
        <v>154.46</v>
      </c>
      <c r="M89" s="11">
        <f t="shared" ca="1" si="10"/>
        <v>154.46</v>
      </c>
      <c r="AM89" s="17">
        <v>39241</v>
      </c>
      <c r="AN89">
        <v>174.68</v>
      </c>
      <c r="AO89">
        <v>69</v>
      </c>
      <c r="AS89">
        <f t="shared" ca="1" si="11"/>
        <v>87</v>
      </c>
      <c r="AT89">
        <v>5</v>
      </c>
      <c r="AU89">
        <f t="shared" ca="1" si="12"/>
        <v>92</v>
      </c>
      <c r="AX89">
        <f>AY89</f>
        <v>750</v>
      </c>
      <c r="AY89">
        <v>750</v>
      </c>
      <c r="BE89" s="18"/>
      <c r="BF89" s="18"/>
      <c r="BG89" s="18"/>
      <c r="BH89" s="18"/>
      <c r="BI89" s="18"/>
      <c r="BJ89" s="18"/>
      <c r="BK89" s="18"/>
    </row>
    <row r="90" spans="10:70" x14ac:dyDescent="0.3">
      <c r="J90" s="11"/>
      <c r="K90" s="11">
        <v>100</v>
      </c>
      <c r="L90" s="11">
        <f t="shared" ca="1" si="9"/>
        <v>175.64</v>
      </c>
      <c r="M90" s="11">
        <f t="shared" ca="1" si="10"/>
        <v>175.64</v>
      </c>
      <c r="AM90" s="17">
        <v>39272</v>
      </c>
      <c r="AN90">
        <v>169.51</v>
      </c>
      <c r="AO90">
        <v>70</v>
      </c>
      <c r="AS90">
        <f t="shared" ca="1" si="11"/>
        <v>87</v>
      </c>
      <c r="AT90">
        <v>6</v>
      </c>
      <c r="AU90">
        <f t="shared" ca="1" si="12"/>
        <v>93</v>
      </c>
      <c r="AX90" t="s">
        <v>119</v>
      </c>
      <c r="AY90" t="s">
        <v>88</v>
      </c>
      <c r="BE90" s="18" t="s">
        <v>120</v>
      </c>
      <c r="BF90" s="18"/>
      <c r="BG90" s="18"/>
      <c r="BH90" s="18"/>
      <c r="BI90" s="18"/>
      <c r="BJ90" s="18"/>
      <c r="BK90" s="18"/>
    </row>
    <row r="91" spans="10:70" x14ac:dyDescent="0.3">
      <c r="J91" s="11"/>
      <c r="K91" s="11">
        <v>120</v>
      </c>
      <c r="L91" s="11">
        <f t="shared" ca="1" si="9"/>
        <v>151.22</v>
      </c>
      <c r="M91" s="11">
        <f t="shared" ca="1" si="10"/>
        <v>151.22</v>
      </c>
      <c r="AM91" s="17">
        <v>39303</v>
      </c>
      <c r="AN91">
        <v>162.38999999999999</v>
      </c>
      <c r="AO91">
        <v>71</v>
      </c>
      <c r="AS91">
        <f t="shared" ca="1" si="11"/>
        <v>87</v>
      </c>
      <c r="AT91">
        <v>7</v>
      </c>
      <c r="AU91">
        <f t="shared" ca="1" si="12"/>
        <v>94</v>
      </c>
      <c r="AX91" s="13">
        <f ca="1">MAX(AX87-AX89,0)</f>
        <v>947.125</v>
      </c>
      <c r="AY91" s="20">
        <f ca="1">AX87/AX89</f>
        <v>2.2628333333333335</v>
      </c>
      <c r="BE91" s="18" t="s">
        <v>121</v>
      </c>
      <c r="BF91" s="18"/>
      <c r="BG91" s="18"/>
      <c r="BH91" s="18"/>
      <c r="BI91" s="18"/>
      <c r="BJ91" s="18"/>
      <c r="BK91" s="18"/>
    </row>
    <row r="92" spans="10:70" x14ac:dyDescent="0.3">
      <c r="J92" s="11"/>
      <c r="K92" s="11">
        <v>140</v>
      </c>
      <c r="L92" s="11">
        <f t="shared" ca="1" si="9"/>
        <v>159.44</v>
      </c>
      <c r="M92" s="11">
        <f t="shared" ca="1" si="10"/>
        <v>159.44</v>
      </c>
      <c r="AM92" s="17">
        <v>39335</v>
      </c>
      <c r="AN92">
        <v>154.46</v>
      </c>
      <c r="AO92">
        <v>72</v>
      </c>
      <c r="AS92">
        <f t="shared" ca="1" si="11"/>
        <v>87</v>
      </c>
      <c r="AT92">
        <v>8</v>
      </c>
      <c r="AU92">
        <f t="shared" ca="1" si="12"/>
        <v>95</v>
      </c>
      <c r="BE92" s="18"/>
      <c r="BF92" s="18"/>
      <c r="BG92" s="18"/>
      <c r="BH92" s="18"/>
      <c r="BI92" s="18"/>
      <c r="BJ92" s="18"/>
      <c r="BK92" s="18"/>
    </row>
    <row r="93" spans="10:70" x14ac:dyDescent="0.3">
      <c r="J93" s="11"/>
      <c r="K93" s="11">
        <v>160</v>
      </c>
      <c r="L93" s="11">
        <f t="shared" ca="1" si="9"/>
        <v>128.63</v>
      </c>
      <c r="M93" s="11">
        <f t="shared" ca="1" si="10"/>
        <v>128.63</v>
      </c>
      <c r="AM93" s="17">
        <v>39364</v>
      </c>
      <c r="AN93">
        <v>175.64</v>
      </c>
      <c r="AO93">
        <v>73</v>
      </c>
      <c r="AS93">
        <f t="shared" ca="1" si="11"/>
        <v>87</v>
      </c>
      <c r="AT93">
        <v>9</v>
      </c>
      <c r="AU93">
        <f t="shared" ca="1" si="12"/>
        <v>96</v>
      </c>
      <c r="BE93" s="18"/>
      <c r="BF93" s="18"/>
      <c r="BG93" s="18"/>
      <c r="BH93" s="18"/>
      <c r="BI93" s="18"/>
      <c r="BJ93" s="18"/>
      <c r="BK93" s="18"/>
    </row>
    <row r="94" spans="10:70" x14ac:dyDescent="0.3">
      <c r="J94" s="11"/>
      <c r="K94" s="11">
        <v>180</v>
      </c>
      <c r="L94" s="11">
        <f t="shared" ca="1" si="9"/>
        <v>134.30000000000001</v>
      </c>
      <c r="M94" s="11">
        <f t="shared" ca="1" si="10"/>
        <v>134.30000000000001</v>
      </c>
      <c r="AM94" s="17">
        <v>39395</v>
      </c>
      <c r="AN94">
        <v>151.22</v>
      </c>
      <c r="AO94">
        <v>74</v>
      </c>
      <c r="AS94">
        <f t="shared" ca="1" si="11"/>
        <v>87</v>
      </c>
      <c r="AT94">
        <v>10</v>
      </c>
      <c r="AU94">
        <f t="shared" ca="1" si="12"/>
        <v>97</v>
      </c>
      <c r="BE94" s="18"/>
      <c r="BF94" s="18"/>
      <c r="BG94" s="18"/>
      <c r="BH94" s="18"/>
      <c r="BI94" s="18"/>
      <c r="BJ94" s="18"/>
      <c r="BK94" s="18"/>
    </row>
    <row r="95" spans="10:70" x14ac:dyDescent="0.3">
      <c r="J95" s="11"/>
      <c r="K95" s="11">
        <v>200</v>
      </c>
      <c r="L95" s="11">
        <f t="shared" ca="1" si="9"/>
        <v>129.47999999999999</v>
      </c>
      <c r="M95" s="11">
        <f t="shared" ca="1" si="10"/>
        <v>129.47999999999999</v>
      </c>
      <c r="AM95" s="17">
        <v>39426</v>
      </c>
      <c r="AN95">
        <v>159.44</v>
      </c>
      <c r="AS95">
        <f t="shared" ca="1" si="11"/>
        <v>87</v>
      </c>
      <c r="AT95">
        <v>11</v>
      </c>
      <c r="AU95">
        <f t="shared" ca="1" si="12"/>
        <v>98</v>
      </c>
      <c r="AX95" t="s">
        <v>53</v>
      </c>
      <c r="AZ95" s="12" t="s">
        <v>54</v>
      </c>
      <c r="BA95" s="12">
        <f ca="1">+D24</f>
        <v>134.30000000000001</v>
      </c>
      <c r="BL95" s="13" t="s">
        <v>55</v>
      </c>
      <c r="BM95" s="14" t="s">
        <v>56</v>
      </c>
      <c r="BN95" s="14" t="s">
        <v>57</v>
      </c>
      <c r="BO95" s="14" t="s">
        <v>58</v>
      </c>
      <c r="BP95" s="14" t="s">
        <v>59</v>
      </c>
      <c r="BQ95" s="14" t="s">
        <v>60</v>
      </c>
      <c r="BR95" s="14" t="s">
        <v>61</v>
      </c>
    </row>
    <row r="96" spans="10:70" x14ac:dyDescent="0.3">
      <c r="J96" s="11"/>
      <c r="K96" s="11">
        <v>220</v>
      </c>
      <c r="L96" s="11">
        <f t="shared" ca="1" si="9"/>
        <v>146.91999999999999</v>
      </c>
      <c r="M96" s="11">
        <f t="shared" ca="1" si="10"/>
        <v>146.91999999999999</v>
      </c>
      <c r="AM96" s="17">
        <v>39456</v>
      </c>
      <c r="AN96">
        <v>128.63</v>
      </c>
      <c r="AS96">
        <f t="shared" ca="1" si="11"/>
        <v>87</v>
      </c>
      <c r="AT96">
        <v>12</v>
      </c>
      <c r="AU96">
        <f t="shared" ca="1" si="12"/>
        <v>99</v>
      </c>
      <c r="BL96" s="13"/>
      <c r="BM96" s="14">
        <f>AY98</f>
        <v>10</v>
      </c>
      <c r="BN96" s="14">
        <f>AZ98</f>
        <v>300</v>
      </c>
      <c r="BO96" s="14">
        <f>AY100</f>
        <v>400</v>
      </c>
      <c r="BP96" s="14">
        <f>AZ100</f>
        <v>200</v>
      </c>
      <c r="BQ96" s="14">
        <v>0</v>
      </c>
      <c r="BR96" s="14">
        <f>BA100</f>
        <v>0</v>
      </c>
    </row>
    <row r="97" spans="10:70" x14ac:dyDescent="0.3">
      <c r="J97" s="11"/>
      <c r="K97" s="11">
        <v>240</v>
      </c>
      <c r="L97" s="11">
        <f t="shared" ca="1" si="9"/>
        <v>150.22999999999999</v>
      </c>
      <c r="M97" s="11">
        <f t="shared" ca="1" si="10"/>
        <v>150.22999999999999</v>
      </c>
      <c r="AM97" s="17">
        <v>39486</v>
      </c>
      <c r="AN97">
        <v>134.30000000000001</v>
      </c>
      <c r="AS97">
        <f t="shared" ca="1" si="11"/>
        <v>87</v>
      </c>
      <c r="AT97">
        <v>13</v>
      </c>
      <c r="AU97">
        <f t="shared" ca="1" si="12"/>
        <v>100</v>
      </c>
      <c r="AX97" t="s">
        <v>66</v>
      </c>
      <c r="AY97" t="s">
        <v>67</v>
      </c>
      <c r="AZ97" t="s">
        <v>68</v>
      </c>
      <c r="BL97" s="13"/>
      <c r="BM97" s="14">
        <f>AY105</f>
        <v>7</v>
      </c>
      <c r="BN97" s="14">
        <f>BA105</f>
        <v>400</v>
      </c>
      <c r="BO97" s="14">
        <v>0</v>
      </c>
      <c r="BP97" s="14">
        <v>0</v>
      </c>
      <c r="BQ97" s="14">
        <f>AY107</f>
        <v>500</v>
      </c>
      <c r="BR97" s="14">
        <f>AZ107</f>
        <v>300</v>
      </c>
    </row>
    <row r="98" spans="10:70" x14ac:dyDescent="0.3">
      <c r="J98" s="11"/>
      <c r="K98" s="11">
        <v>260</v>
      </c>
      <c r="L98" s="11">
        <f t="shared" ca="1" si="9"/>
        <v>145</v>
      </c>
      <c r="M98" s="11">
        <f t="shared" ca="1" si="10"/>
        <v>145</v>
      </c>
      <c r="AM98" s="17">
        <v>39517</v>
      </c>
      <c r="AN98">
        <v>129.47999999999999</v>
      </c>
      <c r="AS98">
        <f t="shared" ca="1" si="11"/>
        <v>87</v>
      </c>
      <c r="AT98">
        <v>14</v>
      </c>
      <c r="AU98">
        <f t="shared" ca="1" si="12"/>
        <v>101</v>
      </c>
      <c r="AX98">
        <f ca="1">AY98*$BA95+AZ98</f>
        <v>1643</v>
      </c>
      <c r="AY98">
        <v>10</v>
      </c>
      <c r="AZ98">
        <v>300</v>
      </c>
      <c r="BL98" s="13"/>
      <c r="BM98" s="14">
        <f>AY112</f>
        <v>2.5</v>
      </c>
      <c r="BN98" s="14">
        <f>BB112</f>
        <v>500</v>
      </c>
      <c r="BO98" s="14">
        <v>0</v>
      </c>
      <c r="BP98" s="14">
        <v>0</v>
      </c>
      <c r="BQ98" s="14">
        <v>0</v>
      </c>
      <c r="BR98" s="14">
        <f>AY114</f>
        <v>750</v>
      </c>
    </row>
    <row r="99" spans="10:70" x14ac:dyDescent="0.3">
      <c r="J99" s="11"/>
      <c r="K99" s="11">
        <v>280</v>
      </c>
      <c r="L99" s="11">
        <f t="shared" ca="1" si="9"/>
        <v>127.64</v>
      </c>
      <c r="M99" s="11">
        <f t="shared" ca="1" si="10"/>
        <v>127.64</v>
      </c>
      <c r="AM99" s="17">
        <v>39547</v>
      </c>
      <c r="AN99">
        <v>146.91999999999999</v>
      </c>
      <c r="AS99">
        <f t="shared" ca="1" si="11"/>
        <v>87</v>
      </c>
      <c r="AT99">
        <v>15</v>
      </c>
      <c r="AU99">
        <f t="shared" ca="1" si="12"/>
        <v>102</v>
      </c>
      <c r="AX99" t="s">
        <v>73</v>
      </c>
      <c r="AY99" t="s">
        <v>58</v>
      </c>
      <c r="AZ99" t="s">
        <v>59</v>
      </c>
      <c r="BA99" t="s">
        <v>74</v>
      </c>
      <c r="BB99" s="18" t="s">
        <v>75</v>
      </c>
      <c r="BC99" s="18" t="s">
        <v>76</v>
      </c>
      <c r="BE99" t="s">
        <v>77</v>
      </c>
      <c r="BF99" t="s">
        <v>78</v>
      </c>
      <c r="BG99" t="s">
        <v>79</v>
      </c>
      <c r="BH99" t="s">
        <v>80</v>
      </c>
      <c r="BI99" t="s">
        <v>81</v>
      </c>
      <c r="BL99" s="13"/>
      <c r="BM99" s="14"/>
      <c r="BN99" s="13"/>
      <c r="BO99" s="19" t="s">
        <v>82</v>
      </c>
      <c r="BP99" s="19"/>
      <c r="BQ99" s="13"/>
      <c r="BR99" s="13"/>
    </row>
    <row r="100" spans="10:70" x14ac:dyDescent="0.3">
      <c r="J100" s="11"/>
      <c r="K100" s="11">
        <v>-999</v>
      </c>
      <c r="L100" s="11">
        <f t="shared" ca="1" si="9"/>
        <v>143.65</v>
      </c>
      <c r="M100" s="11">
        <f t="shared" ca="1" si="10"/>
        <v>143.65</v>
      </c>
      <c r="AM100" s="17">
        <v>39577</v>
      </c>
      <c r="AN100">
        <v>150.22999999999999</v>
      </c>
      <c r="AS100">
        <f t="shared" ca="1" si="11"/>
        <v>87</v>
      </c>
      <c r="AT100">
        <v>16</v>
      </c>
      <c r="AU100">
        <f t="shared" ca="1" si="12"/>
        <v>103</v>
      </c>
      <c r="AX100">
        <f>AY100+AZ100+BA100</f>
        <v>600</v>
      </c>
      <c r="AY100">
        <v>400</v>
      </c>
      <c r="AZ100">
        <v>200</v>
      </c>
      <c r="BA100">
        <v>0</v>
      </c>
      <c r="BB100">
        <f ca="1">MIN(AY100,BG100*BH100)</f>
        <v>400</v>
      </c>
      <c r="BC100">
        <f ca="1">MIN(AZ100,BG100*BI100)</f>
        <v>200</v>
      </c>
      <c r="BE100">
        <f ca="1">MAX(AX98,0)</f>
        <v>1643</v>
      </c>
      <c r="BF100">
        <f>BA100</f>
        <v>0</v>
      </c>
      <c r="BG100">
        <f ca="1">MAX(BE100-BF100)</f>
        <v>1643</v>
      </c>
      <c r="BH100">
        <f>AY100/(AY100+AZ100)</f>
        <v>0.66666666666666663</v>
      </c>
      <c r="BI100">
        <f>1-BH100</f>
        <v>0.33333333333333337</v>
      </c>
      <c r="BL100" s="14" t="s">
        <v>54</v>
      </c>
      <c r="BM100" s="14">
        <v>50</v>
      </c>
      <c r="BN100" s="13"/>
      <c r="BO100" s="19" t="s">
        <v>3</v>
      </c>
      <c r="BP100" s="19" t="e">
        <f ca="1">IB(BM96:BR98,BM100)</f>
        <v>#NAME?</v>
      </c>
      <c r="BQ100" s="13"/>
      <c r="BR100" s="13"/>
    </row>
    <row r="101" spans="10:70" x14ac:dyDescent="0.3">
      <c r="J101" s="11" t="s">
        <v>86</v>
      </c>
      <c r="K101" s="11">
        <v>0</v>
      </c>
      <c r="L101" s="11">
        <f t="shared" ca="1" si="9"/>
        <v>96.91</v>
      </c>
      <c r="M101" s="11">
        <f t="shared" ca="1" si="10"/>
        <v>96.91</v>
      </c>
      <c r="AM101" s="17">
        <v>39608</v>
      </c>
      <c r="AN101">
        <v>145</v>
      </c>
      <c r="AR101">
        <f ca="1">+MAX($AP$26,$AQ$26)+$AS$19</f>
        <v>22</v>
      </c>
      <c r="AS101">
        <f ca="1">+$AR$101</f>
        <v>22</v>
      </c>
      <c r="AT101">
        <v>1</v>
      </c>
      <c r="AU101">
        <f t="shared" ca="1" si="12"/>
        <v>23</v>
      </c>
      <c r="AX101" t="s">
        <v>87</v>
      </c>
      <c r="AY101" t="s">
        <v>88</v>
      </c>
      <c r="BL101" s="13"/>
      <c r="BM101" s="14"/>
      <c r="BN101" s="13"/>
      <c r="BO101" s="19" t="s">
        <v>4</v>
      </c>
      <c r="BP101" s="19" t="e">
        <f ca="1">cb($BM$21:$BR$23,BM100)</f>
        <v>#NAME?</v>
      </c>
      <c r="BQ101" s="13"/>
      <c r="BR101" s="13"/>
    </row>
    <row r="102" spans="10:70" x14ac:dyDescent="0.3">
      <c r="J102" s="11"/>
      <c r="K102" s="11">
        <v>20</v>
      </c>
      <c r="L102" s="11">
        <f t="shared" ca="1" si="9"/>
        <v>96.67</v>
      </c>
      <c r="M102" s="11">
        <f t="shared" ca="1" si="10"/>
        <v>96.67</v>
      </c>
      <c r="AM102" s="17">
        <v>39638</v>
      </c>
      <c r="AN102">
        <v>127.64</v>
      </c>
      <c r="AS102">
        <f t="shared" ref="AS102:AS116" ca="1" si="13">+$AR$101</f>
        <v>22</v>
      </c>
      <c r="AT102">
        <v>2</v>
      </c>
      <c r="AU102">
        <f t="shared" ca="1" si="12"/>
        <v>24</v>
      </c>
      <c r="AX102" s="13">
        <f ca="1">MAX(AX98-AX100,0)</f>
        <v>1043</v>
      </c>
      <c r="AY102" s="20">
        <f ca="1">AX98/AX100</f>
        <v>2.7383333333333333</v>
      </c>
      <c r="BL102" s="13"/>
      <c r="BM102" s="14"/>
      <c r="BN102" s="13"/>
      <c r="BO102" s="19" t="s">
        <v>5</v>
      </c>
      <c r="BP102" s="19" t="e">
        <f ca="1">rb($BM$21:$BR$23,BM100)</f>
        <v>#NAME?</v>
      </c>
      <c r="BQ102" s="13"/>
      <c r="BR102" s="13"/>
    </row>
    <row r="103" spans="10:70" x14ac:dyDescent="0.3">
      <c r="J103" s="11"/>
      <c r="K103" s="11">
        <v>40</v>
      </c>
      <c r="L103" s="11">
        <f t="shared" ca="1" si="9"/>
        <v>91.7</v>
      </c>
      <c r="M103" s="11">
        <f t="shared" ca="1" si="10"/>
        <v>91.7</v>
      </c>
      <c r="AM103" s="17">
        <v>39668</v>
      </c>
      <c r="AN103">
        <v>143.65</v>
      </c>
      <c r="AS103">
        <f t="shared" ca="1" si="13"/>
        <v>22</v>
      </c>
      <c r="AT103">
        <v>3</v>
      </c>
      <c r="AU103">
        <f t="shared" ca="1" si="12"/>
        <v>25</v>
      </c>
    </row>
    <row r="104" spans="10:70" x14ac:dyDescent="0.3">
      <c r="J104" s="11"/>
      <c r="K104" s="11">
        <v>60</v>
      </c>
      <c r="L104" s="11">
        <f t="shared" ca="1" si="9"/>
        <v>96.81</v>
      </c>
      <c r="M104" s="11">
        <f t="shared" ca="1" si="10"/>
        <v>96.81</v>
      </c>
      <c r="AM104" s="17">
        <v>39700</v>
      </c>
      <c r="AN104">
        <v>139.06</v>
      </c>
      <c r="AS104">
        <f t="shared" ca="1" si="13"/>
        <v>22</v>
      </c>
      <c r="AT104">
        <v>4</v>
      </c>
      <c r="AU104">
        <f t="shared" ca="1" si="12"/>
        <v>26</v>
      </c>
      <c r="AX104" t="s">
        <v>95</v>
      </c>
      <c r="AY104" t="s">
        <v>96</v>
      </c>
      <c r="AZ104" s="18" t="s">
        <v>75</v>
      </c>
      <c r="BA104" t="s">
        <v>97</v>
      </c>
    </row>
    <row r="105" spans="10:70" x14ac:dyDescent="0.3">
      <c r="J105" s="11"/>
      <c r="K105" s="11">
        <v>80</v>
      </c>
      <c r="L105" s="11">
        <f t="shared" ca="1" si="9"/>
        <v>99.26</v>
      </c>
      <c r="M105" s="11">
        <f t="shared" ca="1" si="10"/>
        <v>99.26</v>
      </c>
      <c r="AM105" s="17">
        <v>39730</v>
      </c>
      <c r="AN105">
        <v>92.98</v>
      </c>
      <c r="AS105">
        <f t="shared" ca="1" si="13"/>
        <v>22</v>
      </c>
      <c r="AT105">
        <v>5</v>
      </c>
      <c r="AU105">
        <f t="shared" ca="1" si="12"/>
        <v>27</v>
      </c>
      <c r="AX105">
        <f ca="1">AY105*$BA95+AZ105+BA105</f>
        <v>1740.1000000000001</v>
      </c>
      <c r="AY105">
        <v>7</v>
      </c>
      <c r="AZ105">
        <f ca="1">BB100</f>
        <v>400</v>
      </c>
      <c r="BA105">
        <v>400</v>
      </c>
    </row>
    <row r="106" spans="10:70" x14ac:dyDescent="0.3">
      <c r="J106" s="11"/>
      <c r="K106" s="11">
        <v>100</v>
      </c>
      <c r="L106" s="11">
        <f t="shared" ca="1" si="9"/>
        <v>94</v>
      </c>
      <c r="M106" s="11">
        <f t="shared" ca="1" si="10"/>
        <v>94</v>
      </c>
      <c r="AM106" s="17">
        <v>39759</v>
      </c>
      <c r="AN106">
        <v>83.26</v>
      </c>
      <c r="AP106" s="17"/>
      <c r="AS106">
        <f t="shared" ca="1" si="13"/>
        <v>22</v>
      </c>
      <c r="AT106">
        <v>6</v>
      </c>
      <c r="AU106">
        <f t="shared" ca="1" si="12"/>
        <v>28</v>
      </c>
      <c r="AX106" t="s">
        <v>101</v>
      </c>
      <c r="AY106" t="s">
        <v>60</v>
      </c>
      <c r="AZ106" t="s">
        <v>102</v>
      </c>
      <c r="BB106" s="18" t="s">
        <v>103</v>
      </c>
      <c r="BE106" t="s">
        <v>77</v>
      </c>
      <c r="BF106" t="s">
        <v>78</v>
      </c>
      <c r="BG106" t="s">
        <v>79</v>
      </c>
    </row>
    <row r="107" spans="10:70" x14ac:dyDescent="0.3">
      <c r="J107" s="11"/>
      <c r="K107" s="11">
        <v>120</v>
      </c>
      <c r="L107" s="11">
        <f t="shared" ca="1" si="9"/>
        <v>95.71</v>
      </c>
      <c r="M107" s="11">
        <f t="shared" ca="1" si="10"/>
        <v>95.71</v>
      </c>
      <c r="AM107" s="17">
        <v>39790</v>
      </c>
      <c r="AN107">
        <v>73.52</v>
      </c>
      <c r="AP107" s="17"/>
      <c r="AS107">
        <f t="shared" ca="1" si="13"/>
        <v>22</v>
      </c>
      <c r="AT107">
        <v>7</v>
      </c>
      <c r="AU107">
        <f t="shared" ca="1" si="12"/>
        <v>29</v>
      </c>
      <c r="AX107">
        <f>AY107+AZ107</f>
        <v>800</v>
      </c>
      <c r="AY107">
        <v>500</v>
      </c>
      <c r="AZ107">
        <v>300</v>
      </c>
      <c r="BB107">
        <f ca="1">MIN(AY107,BG107)</f>
        <v>500</v>
      </c>
      <c r="BE107">
        <f ca="1">AX105</f>
        <v>1740.1000000000001</v>
      </c>
      <c r="BF107">
        <f>AZ107</f>
        <v>300</v>
      </c>
      <c r="BG107">
        <f ca="1">MAX(BE107-BF107)</f>
        <v>1440.1000000000001</v>
      </c>
    </row>
    <row r="108" spans="10:70" x14ac:dyDescent="0.3">
      <c r="J108" s="11"/>
      <c r="K108" s="11">
        <v>140</v>
      </c>
      <c r="L108" s="11">
        <f t="shared" ca="1" si="9"/>
        <v>92.91</v>
      </c>
      <c r="M108" s="11">
        <f t="shared" ca="1" si="10"/>
        <v>92.91</v>
      </c>
      <c r="AM108" s="17">
        <v>39818</v>
      </c>
      <c r="AN108">
        <v>83.43</v>
      </c>
      <c r="AP108" s="17"/>
      <c r="AS108">
        <f t="shared" ca="1" si="13"/>
        <v>22</v>
      </c>
      <c r="AT108">
        <v>8</v>
      </c>
      <c r="AU108">
        <f t="shared" ca="1" si="12"/>
        <v>30</v>
      </c>
      <c r="AX108" t="s">
        <v>106</v>
      </c>
      <c r="AY108" t="s">
        <v>88</v>
      </c>
    </row>
    <row r="109" spans="10:70" x14ac:dyDescent="0.3">
      <c r="J109" s="11"/>
      <c r="K109" s="11">
        <v>160</v>
      </c>
      <c r="L109" s="11">
        <f t="shared" ca="1" si="9"/>
        <v>86.39</v>
      </c>
      <c r="M109" s="11">
        <f t="shared" ca="1" si="10"/>
        <v>86.39</v>
      </c>
      <c r="AS109">
        <f t="shared" ca="1" si="13"/>
        <v>22</v>
      </c>
      <c r="AT109">
        <v>9</v>
      </c>
      <c r="AU109">
        <f t="shared" ca="1" si="12"/>
        <v>31</v>
      </c>
      <c r="AX109" s="13">
        <f ca="1">MAX(AX105-AX107,0)</f>
        <v>940.10000000000014</v>
      </c>
      <c r="AY109" s="20">
        <f ca="1">AX105/AX107</f>
        <v>2.175125</v>
      </c>
    </row>
    <row r="110" spans="10:70" x14ac:dyDescent="0.3">
      <c r="J110" s="11"/>
      <c r="K110" s="11">
        <v>180</v>
      </c>
      <c r="L110" s="11">
        <f t="shared" ca="1" si="9"/>
        <v>89.47</v>
      </c>
      <c r="M110" s="11">
        <f t="shared" ca="1" si="10"/>
        <v>89.47</v>
      </c>
      <c r="AS110">
        <f t="shared" ca="1" si="13"/>
        <v>22</v>
      </c>
      <c r="AT110">
        <v>10</v>
      </c>
      <c r="AU110">
        <f t="shared" ca="1" si="12"/>
        <v>32</v>
      </c>
      <c r="BE110" s="18" t="s">
        <v>109</v>
      </c>
      <c r="BF110" s="18"/>
      <c r="BG110" s="18"/>
      <c r="BH110" s="18"/>
      <c r="BI110" s="18"/>
      <c r="BJ110" s="18"/>
      <c r="BK110" s="18"/>
    </row>
    <row r="111" spans="10:70" x14ac:dyDescent="0.3">
      <c r="J111" s="11"/>
      <c r="K111" s="11">
        <v>200</v>
      </c>
      <c r="L111" s="11">
        <f t="shared" ca="1" si="9"/>
        <v>74.19</v>
      </c>
      <c r="M111" s="11">
        <f t="shared" ca="1" si="10"/>
        <v>74.19</v>
      </c>
      <c r="AS111">
        <f t="shared" ca="1" si="13"/>
        <v>22</v>
      </c>
      <c r="AT111">
        <v>11</v>
      </c>
      <c r="AU111">
        <f t="shared" ca="1" si="12"/>
        <v>33</v>
      </c>
      <c r="AX111" t="s">
        <v>111</v>
      </c>
      <c r="AY111" t="s">
        <v>112</v>
      </c>
      <c r="AZ111" s="18" t="s">
        <v>76</v>
      </c>
      <c r="BA111" s="18" t="s">
        <v>103</v>
      </c>
      <c r="BB111" t="s">
        <v>97</v>
      </c>
      <c r="BE111" s="18" t="s">
        <v>113</v>
      </c>
      <c r="BF111" s="18"/>
      <c r="BG111" s="18"/>
      <c r="BH111" s="18"/>
      <c r="BI111" s="18"/>
      <c r="BJ111" s="18"/>
      <c r="BK111" s="18"/>
    </row>
    <row r="112" spans="10:70" x14ac:dyDescent="0.3">
      <c r="J112" s="11"/>
      <c r="K112" s="11">
        <v>220</v>
      </c>
      <c r="L112" s="11">
        <f t="shared" ca="1" si="9"/>
        <v>81.99</v>
      </c>
      <c r="M112" s="11">
        <f t="shared" ca="1" si="10"/>
        <v>81.99</v>
      </c>
      <c r="AS112">
        <f t="shared" ca="1" si="13"/>
        <v>22</v>
      </c>
      <c r="AT112">
        <v>12</v>
      </c>
      <c r="AU112">
        <f t="shared" ca="1" si="12"/>
        <v>34</v>
      </c>
      <c r="AX112">
        <f ca="1">AY112*$BA95+AZ112+BA112+BB112</f>
        <v>1535.75</v>
      </c>
      <c r="AY112">
        <v>2.5</v>
      </c>
      <c r="AZ112">
        <f ca="1">BC100</f>
        <v>200</v>
      </c>
      <c r="BA112">
        <f ca="1">BB107</f>
        <v>500</v>
      </c>
      <c r="BB112">
        <v>500</v>
      </c>
      <c r="BE112" s="18" t="s">
        <v>115</v>
      </c>
      <c r="BF112" s="18"/>
      <c r="BG112" s="18"/>
      <c r="BH112" s="18"/>
      <c r="BI112" s="18"/>
      <c r="BJ112" s="18"/>
      <c r="BK112" s="18"/>
    </row>
    <row r="113" spans="10:70" x14ac:dyDescent="0.3">
      <c r="J113" s="11"/>
      <c r="K113" s="11">
        <v>240</v>
      </c>
      <c r="L113" s="11">
        <f t="shared" ca="1" si="9"/>
        <v>83.96</v>
      </c>
      <c r="M113" s="11">
        <f t="shared" ca="1" si="10"/>
        <v>83.96</v>
      </c>
      <c r="AS113">
        <f t="shared" ca="1" si="13"/>
        <v>22</v>
      </c>
      <c r="AT113">
        <v>13</v>
      </c>
      <c r="AU113">
        <f t="shared" ca="1" si="12"/>
        <v>35</v>
      </c>
      <c r="AX113" t="s">
        <v>116</v>
      </c>
      <c r="AY113" t="s">
        <v>117</v>
      </c>
      <c r="BE113" s="18" t="s">
        <v>118</v>
      </c>
      <c r="BF113" s="18"/>
      <c r="BG113" s="18"/>
      <c r="BH113" s="18"/>
      <c r="BI113" s="18"/>
      <c r="BJ113" s="18"/>
      <c r="BK113" s="18"/>
    </row>
    <row r="114" spans="10:70" x14ac:dyDescent="0.3">
      <c r="J114" s="11"/>
      <c r="K114" s="11">
        <v>260</v>
      </c>
      <c r="L114" s="11">
        <f t="shared" ca="1" si="9"/>
        <v>84.04</v>
      </c>
      <c r="M114" s="11">
        <f t="shared" ca="1" si="10"/>
        <v>84.04</v>
      </c>
      <c r="AS114">
        <f t="shared" ca="1" si="13"/>
        <v>22</v>
      </c>
      <c r="AT114">
        <v>14</v>
      </c>
      <c r="AU114">
        <f t="shared" ca="1" si="12"/>
        <v>36</v>
      </c>
      <c r="AX114">
        <f>AY114</f>
        <v>750</v>
      </c>
      <c r="AY114">
        <v>750</v>
      </c>
      <c r="BE114" s="18"/>
      <c r="BF114" s="18"/>
      <c r="BG114" s="18"/>
      <c r="BH114" s="18"/>
      <c r="BI114" s="18"/>
      <c r="BJ114" s="18"/>
      <c r="BK114" s="18"/>
    </row>
    <row r="115" spans="10:70" x14ac:dyDescent="0.3">
      <c r="J115" s="11"/>
      <c r="K115" s="11">
        <v>280</v>
      </c>
      <c r="L115" s="11">
        <f t="shared" ca="1" si="9"/>
        <v>80</v>
      </c>
      <c r="M115" s="11">
        <f t="shared" ca="1" si="10"/>
        <v>80</v>
      </c>
      <c r="AS115">
        <f t="shared" ca="1" si="13"/>
        <v>22</v>
      </c>
      <c r="AT115">
        <v>15</v>
      </c>
      <c r="AU115">
        <f t="shared" ca="1" si="12"/>
        <v>37</v>
      </c>
      <c r="AX115" t="s">
        <v>119</v>
      </c>
      <c r="AY115" t="s">
        <v>88</v>
      </c>
      <c r="BE115" s="18" t="s">
        <v>120</v>
      </c>
      <c r="BF115" s="18"/>
      <c r="BG115" s="18"/>
      <c r="BH115" s="18"/>
      <c r="BI115" s="18"/>
      <c r="BJ115" s="18"/>
      <c r="BK115" s="18"/>
    </row>
    <row r="116" spans="10:70" x14ac:dyDescent="0.3">
      <c r="J116" s="11"/>
      <c r="K116" s="11">
        <v>-999</v>
      </c>
      <c r="L116" s="11">
        <f t="shared" ca="1" si="9"/>
        <v>78.959999999999994</v>
      </c>
      <c r="M116" s="11">
        <f t="shared" ca="1" si="10"/>
        <v>78.959999999999994</v>
      </c>
      <c r="AS116">
        <f t="shared" ca="1" si="13"/>
        <v>22</v>
      </c>
      <c r="AT116">
        <v>16</v>
      </c>
      <c r="AU116">
        <f t="shared" ca="1" si="12"/>
        <v>38</v>
      </c>
      <c r="AX116" s="13">
        <f ca="1">MAX(AX112-AX114,0)</f>
        <v>785.75</v>
      </c>
      <c r="AY116" s="20">
        <f ca="1">AX112/AX114</f>
        <v>2.0476666666666667</v>
      </c>
      <c r="BE116" s="18" t="s">
        <v>121</v>
      </c>
      <c r="BF116" s="18"/>
      <c r="BG116" s="18"/>
      <c r="BH116" s="18"/>
      <c r="BI116" s="18"/>
      <c r="BJ116" s="18"/>
      <c r="BK116" s="18"/>
    </row>
    <row r="117" spans="10:70" x14ac:dyDescent="0.3">
      <c r="J117" s="11" t="s">
        <v>90</v>
      </c>
      <c r="K117" s="11">
        <v>0</v>
      </c>
      <c r="L117" s="11">
        <f t="shared" ref="L117:L148" ca="1" si="14">INDIRECT("AN"&amp;$AU117)</f>
        <v>126.83</v>
      </c>
      <c r="M117" s="11">
        <f t="shared" ca="1" si="10"/>
        <v>126.83</v>
      </c>
      <c r="AR117">
        <f ca="1">+MAX($AP$27,$AQ$27)+$AS$19</f>
        <v>66</v>
      </c>
      <c r="AS117">
        <f ca="1">+$AR$117</f>
        <v>66</v>
      </c>
      <c r="AT117">
        <v>1</v>
      </c>
      <c r="AU117">
        <f t="shared" ca="1" si="12"/>
        <v>67</v>
      </c>
      <c r="BE117" s="18"/>
      <c r="BF117" s="18"/>
      <c r="BG117" s="18"/>
      <c r="BH117" s="18"/>
      <c r="BI117" s="18"/>
      <c r="BJ117" s="18"/>
      <c r="BK117" s="18"/>
    </row>
    <row r="118" spans="10:70" x14ac:dyDescent="0.3">
      <c r="J118" s="11"/>
      <c r="K118" s="11">
        <v>20</v>
      </c>
      <c r="L118" s="11">
        <f t="shared" ca="1" si="14"/>
        <v>133.66999999999999</v>
      </c>
      <c r="M118" s="11">
        <f t="shared" ca="1" si="10"/>
        <v>133.66999999999999</v>
      </c>
      <c r="AS118">
        <f t="shared" ref="AS118:AS132" ca="1" si="15">+$AR$117</f>
        <v>66</v>
      </c>
      <c r="AT118">
        <v>2</v>
      </c>
      <c r="AU118">
        <f t="shared" ca="1" si="12"/>
        <v>68</v>
      </c>
      <c r="BE118" s="18"/>
      <c r="BF118" s="18"/>
      <c r="BG118" s="18"/>
      <c r="BH118" s="18"/>
      <c r="BI118" s="18"/>
      <c r="BJ118" s="18"/>
      <c r="BK118" s="18"/>
    </row>
    <row r="119" spans="10:70" x14ac:dyDescent="0.3">
      <c r="J119" s="11"/>
      <c r="K119" s="11">
        <v>40</v>
      </c>
      <c r="L119" s="11">
        <f t="shared" ca="1" si="14"/>
        <v>122.86</v>
      </c>
      <c r="M119" s="11">
        <f t="shared" ca="1" si="10"/>
        <v>122.86</v>
      </c>
      <c r="AS119">
        <f t="shared" ca="1" si="15"/>
        <v>66</v>
      </c>
      <c r="AT119">
        <v>3</v>
      </c>
      <c r="AU119">
        <f t="shared" ca="1" si="12"/>
        <v>69</v>
      </c>
      <c r="BE119" s="18"/>
      <c r="BF119" s="18"/>
      <c r="BG119" s="18"/>
      <c r="BH119" s="18"/>
      <c r="BI119" s="18"/>
      <c r="BJ119" s="18"/>
      <c r="BK119" s="18"/>
    </row>
    <row r="120" spans="10:70" x14ac:dyDescent="0.3">
      <c r="J120" s="11"/>
      <c r="K120" s="11">
        <v>60</v>
      </c>
      <c r="L120" s="11">
        <f t="shared" ca="1" si="14"/>
        <v>125.81</v>
      </c>
      <c r="M120" s="11">
        <f t="shared" ca="1" si="10"/>
        <v>125.81</v>
      </c>
      <c r="AS120">
        <f t="shared" ca="1" si="15"/>
        <v>66</v>
      </c>
      <c r="AT120">
        <v>4</v>
      </c>
      <c r="AU120">
        <f t="shared" ca="1" si="12"/>
        <v>70</v>
      </c>
      <c r="AX120" t="s">
        <v>53</v>
      </c>
      <c r="AZ120" s="12" t="s">
        <v>54</v>
      </c>
      <c r="BA120" s="12">
        <f ca="1">+D25</f>
        <v>143.65</v>
      </c>
      <c r="BL120" s="13" t="s">
        <v>55</v>
      </c>
      <c r="BM120" s="14" t="s">
        <v>56</v>
      </c>
      <c r="BN120" s="14" t="s">
        <v>57</v>
      </c>
      <c r="BO120" s="14" t="s">
        <v>58</v>
      </c>
      <c r="BP120" s="14" t="s">
        <v>59</v>
      </c>
      <c r="BQ120" s="14" t="s">
        <v>60</v>
      </c>
      <c r="BR120" s="14" t="s">
        <v>61</v>
      </c>
    </row>
    <row r="121" spans="10:70" x14ac:dyDescent="0.3">
      <c r="J121" s="11"/>
      <c r="K121" s="11">
        <v>80</v>
      </c>
      <c r="L121" s="11">
        <f t="shared" ca="1" si="14"/>
        <v>132.84</v>
      </c>
      <c r="M121" s="11">
        <f t="shared" ca="1" si="10"/>
        <v>132.84</v>
      </c>
      <c r="AS121">
        <f t="shared" ca="1" si="15"/>
        <v>66</v>
      </c>
      <c r="AT121">
        <v>5</v>
      </c>
      <c r="AU121">
        <f t="shared" ca="1" si="12"/>
        <v>71</v>
      </c>
      <c r="BL121" s="13"/>
      <c r="BM121" s="14">
        <f>AY123</f>
        <v>10</v>
      </c>
      <c r="BN121" s="14">
        <f>AZ123</f>
        <v>300</v>
      </c>
      <c r="BO121" s="14">
        <f>AY125</f>
        <v>400</v>
      </c>
      <c r="BP121" s="14">
        <f>AZ125</f>
        <v>200</v>
      </c>
      <c r="BQ121" s="14">
        <v>0</v>
      </c>
      <c r="BR121" s="14">
        <f>BA125</f>
        <v>0</v>
      </c>
    </row>
    <row r="122" spans="10:70" x14ac:dyDescent="0.3">
      <c r="J122" s="11"/>
      <c r="K122" s="11">
        <v>100</v>
      </c>
      <c r="L122" s="11">
        <f t="shared" ca="1" si="14"/>
        <v>138.13999999999999</v>
      </c>
      <c r="M122" s="11">
        <f t="shared" ca="1" si="10"/>
        <v>138.13999999999999</v>
      </c>
      <c r="AS122">
        <f t="shared" ca="1" si="15"/>
        <v>66</v>
      </c>
      <c r="AT122">
        <v>6</v>
      </c>
      <c r="AU122">
        <f t="shared" ca="1" si="12"/>
        <v>72</v>
      </c>
      <c r="AX122" t="s">
        <v>66</v>
      </c>
      <c r="AY122" t="s">
        <v>67</v>
      </c>
      <c r="AZ122" t="s">
        <v>68</v>
      </c>
      <c r="BL122" s="13"/>
      <c r="BM122" s="14">
        <f>AY130</f>
        <v>7</v>
      </c>
      <c r="BN122" s="14">
        <f>BA130</f>
        <v>400</v>
      </c>
      <c r="BO122" s="14">
        <v>0</v>
      </c>
      <c r="BP122" s="14">
        <v>0</v>
      </c>
      <c r="BQ122" s="14">
        <f>AY132</f>
        <v>500</v>
      </c>
      <c r="BR122" s="14">
        <f>AZ132</f>
        <v>300</v>
      </c>
    </row>
    <row r="123" spans="10:70" x14ac:dyDescent="0.3">
      <c r="J123" s="11"/>
      <c r="K123" s="11">
        <v>120</v>
      </c>
      <c r="L123" s="11">
        <f t="shared" ca="1" si="14"/>
        <v>137.83000000000001</v>
      </c>
      <c r="M123" s="11">
        <f t="shared" ca="1" si="10"/>
        <v>137.83000000000001</v>
      </c>
      <c r="AS123">
        <f t="shared" ca="1" si="15"/>
        <v>66</v>
      </c>
      <c r="AT123">
        <v>7</v>
      </c>
      <c r="AU123">
        <f t="shared" ca="1" si="12"/>
        <v>73</v>
      </c>
      <c r="AX123">
        <f ca="1">AY123*$BA120+AZ123</f>
        <v>1736.5</v>
      </c>
      <c r="AY123">
        <v>10</v>
      </c>
      <c r="AZ123">
        <v>300</v>
      </c>
      <c r="BL123" s="13"/>
      <c r="BM123" s="14">
        <f>AY137</f>
        <v>2.5</v>
      </c>
      <c r="BN123" s="14">
        <f>BB137</f>
        <v>500</v>
      </c>
      <c r="BO123" s="14">
        <v>0</v>
      </c>
      <c r="BP123" s="14">
        <v>0</v>
      </c>
      <c r="BQ123" s="14">
        <v>0</v>
      </c>
      <c r="BR123" s="14">
        <f>AY139</f>
        <v>750</v>
      </c>
    </row>
    <row r="124" spans="10:70" x14ac:dyDescent="0.3">
      <c r="J124" s="11"/>
      <c r="K124" s="11">
        <v>140</v>
      </c>
      <c r="L124" s="11">
        <f t="shared" ca="1" si="14"/>
        <v>145.69</v>
      </c>
      <c r="M124" s="11">
        <f t="shared" ca="1" si="10"/>
        <v>145.69</v>
      </c>
      <c r="AS124">
        <f t="shared" ca="1" si="15"/>
        <v>66</v>
      </c>
      <c r="AT124">
        <v>8</v>
      </c>
      <c r="AU124">
        <f t="shared" ca="1" si="12"/>
        <v>74</v>
      </c>
      <c r="AX124" t="s">
        <v>73</v>
      </c>
      <c r="AY124" t="s">
        <v>58</v>
      </c>
      <c r="AZ124" t="s">
        <v>59</v>
      </c>
      <c r="BA124" t="s">
        <v>74</v>
      </c>
      <c r="BB124" s="18" t="s">
        <v>75</v>
      </c>
      <c r="BC124" s="18" t="s">
        <v>76</v>
      </c>
      <c r="BE124" t="s">
        <v>77</v>
      </c>
      <c r="BF124" t="s">
        <v>78</v>
      </c>
      <c r="BG124" t="s">
        <v>79</v>
      </c>
      <c r="BH124" t="s">
        <v>80</v>
      </c>
      <c r="BI124" t="s">
        <v>81</v>
      </c>
      <c r="BL124" s="13"/>
      <c r="BM124" s="14"/>
      <c r="BN124" s="13"/>
      <c r="BO124" s="19" t="s">
        <v>82</v>
      </c>
      <c r="BP124" s="19"/>
      <c r="BQ124" s="13"/>
      <c r="BR124" s="13"/>
    </row>
    <row r="125" spans="10:70" x14ac:dyDescent="0.3">
      <c r="J125" s="11"/>
      <c r="K125" s="11">
        <v>160</v>
      </c>
      <c r="L125" s="11">
        <f t="shared" ca="1" si="14"/>
        <v>141.22</v>
      </c>
      <c r="M125" s="11">
        <f t="shared" ca="1" si="10"/>
        <v>141.22</v>
      </c>
      <c r="AS125">
        <f t="shared" ca="1" si="15"/>
        <v>66</v>
      </c>
      <c r="AT125">
        <v>9</v>
      </c>
      <c r="AU125">
        <f t="shared" ca="1" si="12"/>
        <v>75</v>
      </c>
      <c r="AX125">
        <f>AY125+AZ125+BA125</f>
        <v>600</v>
      </c>
      <c r="AY125">
        <v>400</v>
      </c>
      <c r="AZ125">
        <v>200</v>
      </c>
      <c r="BA125">
        <v>0</v>
      </c>
      <c r="BB125">
        <f ca="1">MIN(AY125,BG125*BH125)</f>
        <v>400</v>
      </c>
      <c r="BC125">
        <f ca="1">MIN(AZ125,BG125*BI125)</f>
        <v>200</v>
      </c>
      <c r="BE125">
        <f ca="1">MAX(AX123,0)</f>
        <v>1736.5</v>
      </c>
      <c r="BF125">
        <f>BA125</f>
        <v>0</v>
      </c>
      <c r="BG125">
        <f ca="1">MAX(BE125-BF125)</f>
        <v>1736.5</v>
      </c>
      <c r="BH125">
        <f>AY125/(AY125+AZ125)</f>
        <v>0.66666666666666663</v>
      </c>
      <c r="BI125">
        <f>1-BH125</f>
        <v>0.33333333333333337</v>
      </c>
      <c r="BL125" s="14" t="s">
        <v>54</v>
      </c>
      <c r="BM125" s="14">
        <v>50</v>
      </c>
      <c r="BN125" s="13"/>
      <c r="BO125" s="19" t="s">
        <v>3</v>
      </c>
      <c r="BP125" s="19" t="e">
        <f ca="1">IB(BM121:BR123,BM125)</f>
        <v>#NAME?</v>
      </c>
      <c r="BQ125" s="13"/>
      <c r="BR125" s="13"/>
    </row>
    <row r="126" spans="10:70" x14ac:dyDescent="0.3">
      <c r="J126" s="11"/>
      <c r="K126" s="11">
        <v>180</v>
      </c>
      <c r="L126" s="11">
        <f t="shared" ca="1" si="14"/>
        <v>145.15</v>
      </c>
      <c r="M126" s="11">
        <f t="shared" ca="1" si="10"/>
        <v>145.15</v>
      </c>
      <c r="AS126">
        <f t="shared" ca="1" si="15"/>
        <v>66</v>
      </c>
      <c r="AT126">
        <v>10</v>
      </c>
      <c r="AU126">
        <f t="shared" ca="1" si="12"/>
        <v>76</v>
      </c>
      <c r="AX126" t="s">
        <v>87</v>
      </c>
      <c r="AY126" t="s">
        <v>88</v>
      </c>
      <c r="BL126" s="13"/>
      <c r="BM126" s="14"/>
      <c r="BN126" s="13"/>
      <c r="BO126" s="19" t="s">
        <v>4</v>
      </c>
      <c r="BP126" s="19" t="e">
        <f ca="1">cb($BM$21:$BR$23,BM125)</f>
        <v>#NAME?</v>
      </c>
      <c r="BQ126" s="13"/>
      <c r="BR126" s="13"/>
    </row>
    <row r="127" spans="10:70" x14ac:dyDescent="0.3">
      <c r="J127" s="11"/>
      <c r="K127" s="11">
        <v>200</v>
      </c>
      <c r="L127" s="11">
        <f t="shared" ca="1" si="14"/>
        <v>145.43</v>
      </c>
      <c r="M127" s="11">
        <f t="shared" ca="1" si="10"/>
        <v>145.43</v>
      </c>
      <c r="AS127">
        <f t="shared" ca="1" si="15"/>
        <v>66</v>
      </c>
      <c r="AT127">
        <v>11</v>
      </c>
      <c r="AU127">
        <f t="shared" ca="1" si="12"/>
        <v>77</v>
      </c>
      <c r="AX127" s="13">
        <f ca="1">MAX(AX123-AX125,0)</f>
        <v>1136.5</v>
      </c>
      <c r="AY127" s="20">
        <f ca="1">AX123/AX125</f>
        <v>2.8941666666666666</v>
      </c>
      <c r="BL127" s="13"/>
      <c r="BM127" s="14"/>
      <c r="BN127" s="13"/>
      <c r="BO127" s="19" t="s">
        <v>5</v>
      </c>
      <c r="BP127" s="19" t="e">
        <f ca="1">rb($BM$21:$BR$23,BM125)</f>
        <v>#NAME?</v>
      </c>
      <c r="BQ127" s="13"/>
      <c r="BR127" s="13"/>
    </row>
    <row r="128" spans="10:70" x14ac:dyDescent="0.3">
      <c r="J128" s="11"/>
      <c r="K128" s="11">
        <v>220</v>
      </c>
      <c r="L128" s="11">
        <f t="shared" ca="1" si="14"/>
        <v>150.01</v>
      </c>
      <c r="M128" s="11">
        <f t="shared" ca="1" si="10"/>
        <v>150.01</v>
      </c>
      <c r="AS128">
        <f t="shared" ca="1" si="15"/>
        <v>66</v>
      </c>
      <c r="AT128">
        <v>12</v>
      </c>
      <c r="AU128">
        <f t="shared" ca="1" si="12"/>
        <v>78</v>
      </c>
    </row>
    <row r="129" spans="10:63" x14ac:dyDescent="0.3">
      <c r="J129" s="11"/>
      <c r="K129" s="11">
        <v>240</v>
      </c>
      <c r="L129" s="11">
        <f t="shared" ca="1" si="14"/>
        <v>149.82</v>
      </c>
      <c r="M129" s="11">
        <f t="shared" ca="1" si="10"/>
        <v>149.82</v>
      </c>
      <c r="AS129">
        <f t="shared" ca="1" si="15"/>
        <v>66</v>
      </c>
      <c r="AT129">
        <v>13</v>
      </c>
      <c r="AU129">
        <f t="shared" ca="1" si="12"/>
        <v>79</v>
      </c>
      <c r="AX129" t="s">
        <v>95</v>
      </c>
      <c r="AY129" t="s">
        <v>96</v>
      </c>
      <c r="AZ129" s="18" t="s">
        <v>75</v>
      </c>
      <c r="BA129" t="s">
        <v>97</v>
      </c>
    </row>
    <row r="130" spans="10:63" x14ac:dyDescent="0.3">
      <c r="J130" s="11"/>
      <c r="K130" s="11">
        <v>260</v>
      </c>
      <c r="L130" s="11">
        <f t="shared" ca="1" si="14"/>
        <v>156.47999999999999</v>
      </c>
      <c r="M130" s="11">
        <f t="shared" ca="1" si="10"/>
        <v>156.47999999999999</v>
      </c>
      <c r="AS130">
        <f t="shared" ca="1" si="15"/>
        <v>66</v>
      </c>
      <c r="AT130">
        <v>14</v>
      </c>
      <c r="AU130">
        <f t="shared" ca="1" si="12"/>
        <v>80</v>
      </c>
      <c r="AX130">
        <f ca="1">AY130*$BA120+AZ130+BA130</f>
        <v>1805.5500000000002</v>
      </c>
      <c r="AY130">
        <v>7</v>
      </c>
      <c r="AZ130">
        <f ca="1">BB125</f>
        <v>400</v>
      </c>
      <c r="BA130">
        <v>400</v>
      </c>
    </row>
    <row r="131" spans="10:63" x14ac:dyDescent="0.3">
      <c r="J131" s="11"/>
      <c r="K131" s="11">
        <v>280</v>
      </c>
      <c r="L131" s="11">
        <f t="shared" ca="1" si="14"/>
        <v>165.72</v>
      </c>
      <c r="M131" s="11">
        <f t="shared" ca="1" si="10"/>
        <v>165.72</v>
      </c>
      <c r="AS131">
        <f t="shared" ca="1" si="15"/>
        <v>66</v>
      </c>
      <c r="AT131">
        <v>15</v>
      </c>
      <c r="AU131">
        <f t="shared" ca="1" si="12"/>
        <v>81</v>
      </c>
      <c r="AX131" t="s">
        <v>101</v>
      </c>
      <c r="AY131" t="s">
        <v>60</v>
      </c>
      <c r="AZ131" t="s">
        <v>102</v>
      </c>
      <c r="BB131" s="18" t="s">
        <v>103</v>
      </c>
      <c r="BE131" t="s">
        <v>77</v>
      </c>
      <c r="BF131" t="s">
        <v>78</v>
      </c>
      <c r="BG131" t="s">
        <v>79</v>
      </c>
    </row>
    <row r="132" spans="10:63" x14ac:dyDescent="0.3">
      <c r="J132" s="11"/>
      <c r="K132" s="11">
        <v>-999</v>
      </c>
      <c r="L132" s="11">
        <f t="shared" ca="1" si="14"/>
        <v>166.48</v>
      </c>
      <c r="M132" s="11">
        <f t="shared" ca="1" si="10"/>
        <v>166.48</v>
      </c>
      <c r="AS132">
        <f t="shared" ca="1" si="15"/>
        <v>66</v>
      </c>
      <c r="AT132">
        <v>16</v>
      </c>
      <c r="AU132">
        <f t="shared" ca="1" si="12"/>
        <v>82</v>
      </c>
      <c r="AX132">
        <f>AY132+AZ132</f>
        <v>800</v>
      </c>
      <c r="AY132">
        <v>500</v>
      </c>
      <c r="AZ132">
        <v>300</v>
      </c>
      <c r="BB132">
        <f ca="1">MIN(AY132,BG132)</f>
        <v>500</v>
      </c>
      <c r="BE132">
        <f ca="1">AX130</f>
        <v>1805.5500000000002</v>
      </c>
      <c r="BF132">
        <f>AZ132</f>
        <v>300</v>
      </c>
      <c r="BG132">
        <f ca="1">MAX(BE132-BF132)</f>
        <v>1505.5500000000002</v>
      </c>
    </row>
    <row r="133" spans="10:63" x14ac:dyDescent="0.3">
      <c r="J133" s="11" t="s">
        <v>92</v>
      </c>
      <c r="K133" s="11">
        <v>0</v>
      </c>
      <c r="L133" s="11">
        <f t="shared" ca="1" si="14"/>
        <v>131.84</v>
      </c>
      <c r="M133" s="11">
        <f t="shared" ca="1" si="10"/>
        <v>131.84</v>
      </c>
      <c r="AR133">
        <f ca="1">+MAX($AP$28,$AQ$28)+$AS$19</f>
        <v>65</v>
      </c>
      <c r="AS133">
        <f ca="1">+$AR$133</f>
        <v>65</v>
      </c>
      <c r="AT133">
        <v>1</v>
      </c>
      <c r="AU133">
        <f t="shared" ca="1" si="12"/>
        <v>66</v>
      </c>
      <c r="AX133" t="s">
        <v>106</v>
      </c>
      <c r="AY133" t="s">
        <v>88</v>
      </c>
    </row>
    <row r="134" spans="10:63" x14ac:dyDescent="0.3">
      <c r="J134" s="11"/>
      <c r="K134" s="11">
        <v>20</v>
      </c>
      <c r="L134" s="11">
        <f t="shared" ca="1" si="14"/>
        <v>126.83</v>
      </c>
      <c r="M134" s="11">
        <f t="shared" ca="1" si="10"/>
        <v>126.83</v>
      </c>
      <c r="AS134">
        <f t="shared" ref="AS134:AS148" ca="1" si="16">+$AR$133</f>
        <v>65</v>
      </c>
      <c r="AT134">
        <v>2</v>
      </c>
      <c r="AU134">
        <f t="shared" ca="1" si="12"/>
        <v>67</v>
      </c>
      <c r="AX134" s="13">
        <f ca="1">MAX(AX130-AX132,0)</f>
        <v>1005.5500000000002</v>
      </c>
      <c r="AY134" s="20">
        <f ca="1">AX130/AX132</f>
        <v>2.2569375000000003</v>
      </c>
    </row>
    <row r="135" spans="10:63" x14ac:dyDescent="0.3">
      <c r="J135" s="11"/>
      <c r="K135" s="11">
        <v>40</v>
      </c>
      <c r="L135" s="11">
        <f t="shared" ca="1" si="14"/>
        <v>133.66999999999999</v>
      </c>
      <c r="M135" s="11">
        <f t="shared" ca="1" si="10"/>
        <v>133.66999999999999</v>
      </c>
      <c r="AS135">
        <f t="shared" ca="1" si="16"/>
        <v>65</v>
      </c>
      <c r="AT135">
        <v>3</v>
      </c>
      <c r="AU135">
        <f t="shared" ca="1" si="12"/>
        <v>68</v>
      </c>
      <c r="BE135" s="18" t="s">
        <v>109</v>
      </c>
      <c r="BF135" s="18"/>
      <c r="BG135" s="18"/>
      <c r="BH135" s="18"/>
      <c r="BI135" s="18"/>
      <c r="BJ135" s="18"/>
      <c r="BK135" s="18"/>
    </row>
    <row r="136" spans="10:63" x14ac:dyDescent="0.3">
      <c r="J136" s="11"/>
      <c r="K136" s="11">
        <v>60</v>
      </c>
      <c r="L136" s="11">
        <f t="shared" ca="1" si="14"/>
        <v>122.86</v>
      </c>
      <c r="M136" s="11">
        <f t="shared" ca="1" si="10"/>
        <v>122.86</v>
      </c>
      <c r="AS136">
        <f t="shared" ca="1" si="16"/>
        <v>65</v>
      </c>
      <c r="AT136">
        <v>4</v>
      </c>
      <c r="AU136">
        <f t="shared" ca="1" si="12"/>
        <v>69</v>
      </c>
      <c r="AX136" t="s">
        <v>111</v>
      </c>
      <c r="AY136" t="s">
        <v>112</v>
      </c>
      <c r="AZ136" s="18" t="s">
        <v>76</v>
      </c>
      <c r="BA136" s="18" t="s">
        <v>103</v>
      </c>
      <c r="BB136" t="s">
        <v>97</v>
      </c>
      <c r="BE136" s="18" t="s">
        <v>113</v>
      </c>
      <c r="BF136" s="18"/>
      <c r="BG136" s="18"/>
      <c r="BH136" s="18"/>
      <c r="BI136" s="18"/>
      <c r="BJ136" s="18"/>
      <c r="BK136" s="18"/>
    </row>
    <row r="137" spans="10:63" x14ac:dyDescent="0.3">
      <c r="J137" s="11"/>
      <c r="K137" s="11">
        <v>80</v>
      </c>
      <c r="L137" s="11">
        <f t="shared" ca="1" si="14"/>
        <v>125.81</v>
      </c>
      <c r="M137" s="11">
        <f t="shared" ca="1" si="10"/>
        <v>125.81</v>
      </c>
      <c r="AS137">
        <f t="shared" ca="1" si="16"/>
        <v>65</v>
      </c>
      <c r="AT137">
        <v>5</v>
      </c>
      <c r="AU137">
        <f t="shared" ca="1" si="12"/>
        <v>70</v>
      </c>
      <c r="AX137">
        <f ca="1">AY137*$BA120+AZ137+BA137+BB137</f>
        <v>1559.125</v>
      </c>
      <c r="AY137">
        <v>2.5</v>
      </c>
      <c r="AZ137">
        <f ca="1">BC125</f>
        <v>200</v>
      </c>
      <c r="BA137">
        <f ca="1">BB132</f>
        <v>500</v>
      </c>
      <c r="BB137">
        <v>500</v>
      </c>
      <c r="BE137" s="18" t="s">
        <v>115</v>
      </c>
      <c r="BF137" s="18"/>
      <c r="BG137" s="18"/>
      <c r="BH137" s="18"/>
      <c r="BI137" s="18"/>
      <c r="BJ137" s="18"/>
      <c r="BK137" s="18"/>
    </row>
    <row r="138" spans="10:63" x14ac:dyDescent="0.3">
      <c r="J138" s="11"/>
      <c r="K138" s="11">
        <v>100</v>
      </c>
      <c r="L138" s="11">
        <f t="shared" ca="1" si="14"/>
        <v>132.84</v>
      </c>
      <c r="M138" s="11">
        <f t="shared" ca="1" si="10"/>
        <v>132.84</v>
      </c>
      <c r="AS138">
        <f t="shared" ca="1" si="16"/>
        <v>65</v>
      </c>
      <c r="AT138">
        <v>6</v>
      </c>
      <c r="AU138">
        <f t="shared" ca="1" si="12"/>
        <v>71</v>
      </c>
      <c r="AX138" t="s">
        <v>116</v>
      </c>
      <c r="AY138" t="s">
        <v>117</v>
      </c>
      <c r="BE138" s="18" t="s">
        <v>118</v>
      </c>
      <c r="BF138" s="18"/>
      <c r="BG138" s="18"/>
      <c r="BH138" s="18"/>
      <c r="BI138" s="18"/>
      <c r="BJ138" s="18"/>
      <c r="BK138" s="18"/>
    </row>
    <row r="139" spans="10:63" x14ac:dyDescent="0.3">
      <c r="J139" s="11"/>
      <c r="K139" s="11">
        <v>120</v>
      </c>
      <c r="L139" s="11">
        <f t="shared" ca="1" si="14"/>
        <v>138.13999999999999</v>
      </c>
      <c r="M139" s="11">
        <f t="shared" ca="1" si="10"/>
        <v>138.13999999999999</v>
      </c>
      <c r="AS139">
        <f t="shared" ca="1" si="16"/>
        <v>65</v>
      </c>
      <c r="AT139">
        <v>7</v>
      </c>
      <c r="AU139">
        <f t="shared" ca="1" si="12"/>
        <v>72</v>
      </c>
      <c r="AX139">
        <f>AY139</f>
        <v>750</v>
      </c>
      <c r="AY139">
        <v>750</v>
      </c>
      <c r="BE139" s="18"/>
      <c r="BF139" s="18"/>
      <c r="BG139" s="18"/>
      <c r="BH139" s="18"/>
      <c r="BI139" s="18"/>
      <c r="BJ139" s="18"/>
      <c r="BK139" s="18"/>
    </row>
    <row r="140" spans="10:63" x14ac:dyDescent="0.3">
      <c r="J140" s="11"/>
      <c r="K140" s="11">
        <v>140</v>
      </c>
      <c r="L140" s="11">
        <f t="shared" ca="1" si="14"/>
        <v>137.83000000000001</v>
      </c>
      <c r="M140" s="11">
        <f t="shared" ca="1" si="10"/>
        <v>137.83000000000001</v>
      </c>
      <c r="AS140">
        <f t="shared" ca="1" si="16"/>
        <v>65</v>
      </c>
      <c r="AT140">
        <v>8</v>
      </c>
      <c r="AU140">
        <f t="shared" ca="1" si="12"/>
        <v>73</v>
      </c>
      <c r="AX140" t="s">
        <v>119</v>
      </c>
      <c r="AY140" t="s">
        <v>88</v>
      </c>
      <c r="BE140" s="18" t="s">
        <v>120</v>
      </c>
      <c r="BF140" s="18"/>
      <c r="BG140" s="18"/>
      <c r="BH140" s="18"/>
      <c r="BI140" s="18"/>
      <c r="BJ140" s="18"/>
      <c r="BK140" s="18"/>
    </row>
    <row r="141" spans="10:63" x14ac:dyDescent="0.3">
      <c r="J141" s="11"/>
      <c r="K141" s="11">
        <v>160</v>
      </c>
      <c r="L141" s="11">
        <f t="shared" ca="1" si="14"/>
        <v>145.69</v>
      </c>
      <c r="M141" s="11">
        <f t="shared" ca="1" si="10"/>
        <v>145.69</v>
      </c>
      <c r="AS141">
        <f t="shared" ca="1" si="16"/>
        <v>65</v>
      </c>
      <c r="AT141">
        <v>9</v>
      </c>
      <c r="AU141">
        <f t="shared" ca="1" si="12"/>
        <v>74</v>
      </c>
      <c r="AX141" s="13">
        <f ca="1">MAX(AX137-AX139,0)</f>
        <v>809.125</v>
      </c>
      <c r="AY141" s="20">
        <f ca="1">AX137/AX139</f>
        <v>2.0788333333333333</v>
      </c>
      <c r="BE141" s="18" t="s">
        <v>121</v>
      </c>
      <c r="BF141" s="18"/>
      <c r="BG141" s="18"/>
      <c r="BH141" s="18"/>
      <c r="BI141" s="18"/>
      <c r="BJ141" s="18"/>
      <c r="BK141" s="18"/>
    </row>
    <row r="142" spans="10:63" x14ac:dyDescent="0.3">
      <c r="J142" s="11"/>
      <c r="K142" s="11">
        <v>180</v>
      </c>
      <c r="L142" s="11">
        <f t="shared" ca="1" si="14"/>
        <v>141.22</v>
      </c>
      <c r="M142" s="11">
        <f t="shared" ca="1" si="10"/>
        <v>141.22</v>
      </c>
      <c r="AS142">
        <f t="shared" ca="1" si="16"/>
        <v>65</v>
      </c>
      <c r="AT142">
        <v>10</v>
      </c>
      <c r="AU142">
        <f t="shared" ca="1" si="12"/>
        <v>75</v>
      </c>
      <c r="BE142" s="18"/>
      <c r="BF142" s="18"/>
      <c r="BG142" s="18"/>
      <c r="BH142" s="18"/>
      <c r="BI142" s="18"/>
      <c r="BJ142" s="18"/>
      <c r="BK142" s="18"/>
    </row>
    <row r="143" spans="10:63" x14ac:dyDescent="0.3">
      <c r="J143" s="11"/>
      <c r="K143" s="11">
        <v>200</v>
      </c>
      <c r="L143" s="11">
        <f t="shared" ca="1" si="14"/>
        <v>145.15</v>
      </c>
      <c r="M143" s="11">
        <f t="shared" ca="1" si="10"/>
        <v>145.15</v>
      </c>
      <c r="AS143">
        <f t="shared" ca="1" si="16"/>
        <v>65</v>
      </c>
      <c r="AT143">
        <v>11</v>
      </c>
      <c r="AU143">
        <f t="shared" ca="1" si="12"/>
        <v>76</v>
      </c>
      <c r="BE143" s="18"/>
      <c r="BF143" s="18"/>
      <c r="BG143" s="18"/>
      <c r="BH143" s="18"/>
      <c r="BI143" s="18"/>
      <c r="BJ143" s="18"/>
      <c r="BK143" s="18"/>
    </row>
    <row r="144" spans="10:63" x14ac:dyDescent="0.3">
      <c r="J144" s="11"/>
      <c r="K144" s="11">
        <v>220</v>
      </c>
      <c r="L144" s="11">
        <f t="shared" ca="1" si="14"/>
        <v>145.43</v>
      </c>
      <c r="M144" s="11">
        <f t="shared" ca="1" si="10"/>
        <v>145.43</v>
      </c>
      <c r="AS144">
        <f t="shared" ca="1" si="16"/>
        <v>65</v>
      </c>
      <c r="AT144">
        <v>12</v>
      </c>
      <c r="AU144">
        <f t="shared" ca="1" si="12"/>
        <v>77</v>
      </c>
      <c r="BE144" s="18"/>
      <c r="BF144" s="18"/>
      <c r="BG144" s="18"/>
      <c r="BH144" s="18"/>
      <c r="BI144" s="18"/>
      <c r="BJ144" s="18"/>
      <c r="BK144" s="18"/>
    </row>
    <row r="145" spans="10:70" x14ac:dyDescent="0.3">
      <c r="J145" s="11"/>
      <c r="K145" s="11">
        <v>240</v>
      </c>
      <c r="L145" s="11">
        <f t="shared" ca="1" si="14"/>
        <v>150.01</v>
      </c>
      <c r="M145" s="11">
        <f t="shared" ca="1" si="10"/>
        <v>150.01</v>
      </c>
      <c r="AS145">
        <f t="shared" ca="1" si="16"/>
        <v>65</v>
      </c>
      <c r="AT145">
        <v>13</v>
      </c>
      <c r="AU145">
        <f t="shared" ca="1" si="12"/>
        <v>78</v>
      </c>
      <c r="AX145" t="s">
        <v>53</v>
      </c>
      <c r="AZ145" s="12" t="s">
        <v>54</v>
      </c>
      <c r="BA145" s="12">
        <f ca="1">+D26</f>
        <v>78.959999999999994</v>
      </c>
      <c r="BL145" s="13" t="s">
        <v>55</v>
      </c>
      <c r="BM145" s="14" t="s">
        <v>56</v>
      </c>
      <c r="BN145" s="14" t="s">
        <v>57</v>
      </c>
      <c r="BO145" s="14" t="s">
        <v>58</v>
      </c>
      <c r="BP145" s="14" t="s">
        <v>59</v>
      </c>
      <c r="BQ145" s="14" t="s">
        <v>60</v>
      </c>
      <c r="BR145" s="14" t="s">
        <v>61</v>
      </c>
    </row>
    <row r="146" spans="10:70" x14ac:dyDescent="0.3">
      <c r="J146" s="11"/>
      <c r="K146" s="11">
        <v>260</v>
      </c>
      <c r="L146" s="11">
        <f t="shared" ca="1" si="14"/>
        <v>149.82</v>
      </c>
      <c r="M146" s="11">
        <f t="shared" ca="1" si="10"/>
        <v>149.82</v>
      </c>
      <c r="AS146">
        <f t="shared" ca="1" si="16"/>
        <v>65</v>
      </c>
      <c r="AT146">
        <v>14</v>
      </c>
      <c r="AU146">
        <f t="shared" ca="1" si="12"/>
        <v>79</v>
      </c>
      <c r="BL146" s="13"/>
      <c r="BM146" s="14">
        <f>AY148</f>
        <v>10</v>
      </c>
      <c r="BN146" s="14">
        <f>AZ148</f>
        <v>300</v>
      </c>
      <c r="BO146" s="14">
        <f>AY150</f>
        <v>400</v>
      </c>
      <c r="BP146" s="14">
        <f>AZ150</f>
        <v>200</v>
      </c>
      <c r="BQ146" s="14">
        <v>0</v>
      </c>
      <c r="BR146" s="14">
        <f>BA150</f>
        <v>0</v>
      </c>
    </row>
    <row r="147" spans="10:70" x14ac:dyDescent="0.3">
      <c r="J147" s="11"/>
      <c r="K147" s="11">
        <v>280</v>
      </c>
      <c r="L147" s="11">
        <f t="shared" ca="1" si="14"/>
        <v>156.47999999999999</v>
      </c>
      <c r="M147" s="11">
        <f t="shared" ca="1" si="10"/>
        <v>156.47999999999999</v>
      </c>
      <c r="AS147">
        <f t="shared" ca="1" si="16"/>
        <v>65</v>
      </c>
      <c r="AT147">
        <v>15</v>
      </c>
      <c r="AU147">
        <f t="shared" ca="1" si="12"/>
        <v>80</v>
      </c>
      <c r="AX147" t="s">
        <v>66</v>
      </c>
      <c r="AY147" t="s">
        <v>67</v>
      </c>
      <c r="AZ147" t="s">
        <v>68</v>
      </c>
      <c r="BL147" s="13"/>
      <c r="BM147" s="14">
        <f>AY155</f>
        <v>7</v>
      </c>
      <c r="BN147" s="14">
        <f>BA155</f>
        <v>400</v>
      </c>
      <c r="BO147" s="14">
        <v>0</v>
      </c>
      <c r="BP147" s="14">
        <v>0</v>
      </c>
      <c r="BQ147" s="14">
        <f>AY157</f>
        <v>500</v>
      </c>
      <c r="BR147" s="14">
        <f>AZ157</f>
        <v>300</v>
      </c>
    </row>
    <row r="148" spans="10:70" x14ac:dyDescent="0.3">
      <c r="J148" s="11"/>
      <c r="K148" s="11">
        <v>-999</v>
      </c>
      <c r="L148" s="11">
        <f t="shared" ca="1" si="14"/>
        <v>165.72</v>
      </c>
      <c r="M148" s="11">
        <f t="shared" ca="1" si="10"/>
        <v>165.72</v>
      </c>
      <c r="AS148">
        <f t="shared" ca="1" si="16"/>
        <v>65</v>
      </c>
      <c r="AT148">
        <v>16</v>
      </c>
      <c r="AU148">
        <f t="shared" ca="1" si="12"/>
        <v>81</v>
      </c>
      <c r="AX148">
        <f ca="1">AY148*$BA145+AZ148</f>
        <v>1089.5999999999999</v>
      </c>
      <c r="AY148">
        <v>10</v>
      </c>
      <c r="AZ148">
        <v>300</v>
      </c>
      <c r="BL148" s="13"/>
      <c r="BM148" s="14">
        <f>AY162</f>
        <v>2.5</v>
      </c>
      <c r="BN148" s="14">
        <f>BB162</f>
        <v>500</v>
      </c>
      <c r="BO148" s="14">
        <v>0</v>
      </c>
      <c r="BP148" s="14">
        <v>0</v>
      </c>
      <c r="BQ148" s="14">
        <v>0</v>
      </c>
      <c r="BR148" s="14">
        <f>AY164</f>
        <v>750</v>
      </c>
    </row>
    <row r="149" spans="10:70" x14ac:dyDescent="0.3">
      <c r="J149" s="11" t="s">
        <v>94</v>
      </c>
      <c r="K149" s="11">
        <v>0</v>
      </c>
      <c r="L149" s="11">
        <f t="shared" ref="L149:L180" ca="1" si="17">INDIRECT("AN"&amp;$AU149)</f>
        <v>101.78</v>
      </c>
      <c r="M149" s="11">
        <f t="shared" ca="1" si="10"/>
        <v>101.78</v>
      </c>
      <c r="AR149">
        <f ca="1">+MAX($AP$29,$AQ$29)+$AS$19</f>
        <v>54</v>
      </c>
      <c r="AS149">
        <f ca="1">+$AR$149</f>
        <v>54</v>
      </c>
      <c r="AT149">
        <v>1</v>
      </c>
      <c r="AU149">
        <f t="shared" ca="1" si="12"/>
        <v>55</v>
      </c>
      <c r="AX149" t="s">
        <v>73</v>
      </c>
      <c r="AY149" t="s">
        <v>58</v>
      </c>
      <c r="AZ149" t="s">
        <v>59</v>
      </c>
      <c r="BA149" t="s">
        <v>74</v>
      </c>
      <c r="BB149" s="18" t="s">
        <v>75</v>
      </c>
      <c r="BC149" s="18" t="s">
        <v>76</v>
      </c>
      <c r="BE149" t="s">
        <v>77</v>
      </c>
      <c r="BF149" t="s">
        <v>78</v>
      </c>
      <c r="BG149" t="s">
        <v>79</v>
      </c>
      <c r="BH149" t="s">
        <v>80</v>
      </c>
      <c r="BI149" t="s">
        <v>81</v>
      </c>
      <c r="BL149" s="13"/>
      <c r="BM149" s="14"/>
      <c r="BN149" s="13"/>
      <c r="BO149" s="19" t="s">
        <v>82</v>
      </c>
      <c r="BP149" s="19"/>
      <c r="BQ149" s="13"/>
      <c r="BR149" s="13"/>
    </row>
    <row r="150" spans="10:70" x14ac:dyDescent="0.3">
      <c r="J150" s="11"/>
      <c r="K150" s="11">
        <v>20</v>
      </c>
      <c r="L150" s="11">
        <f t="shared" ca="1" si="17"/>
        <v>107.58</v>
      </c>
      <c r="M150" s="11">
        <f t="shared" ref="M150:M180" ca="1" si="18">+L150</f>
        <v>107.58</v>
      </c>
      <c r="AS150">
        <f t="shared" ref="AS150:AS164" ca="1" si="19">+$AR$149</f>
        <v>54</v>
      </c>
      <c r="AT150">
        <v>2</v>
      </c>
      <c r="AU150">
        <f t="shared" ref="AU150:AU180" ca="1" si="20">+AS150+AT150</f>
        <v>56</v>
      </c>
      <c r="AX150">
        <f>AY150+AZ150+BA150</f>
        <v>600</v>
      </c>
      <c r="AY150">
        <v>400</v>
      </c>
      <c r="AZ150">
        <v>200</v>
      </c>
      <c r="BA150">
        <v>0</v>
      </c>
      <c r="BB150">
        <f ca="1">MIN(AY150,BG150*BH150)</f>
        <v>400</v>
      </c>
      <c r="BC150">
        <f ca="1">MIN(AZ150,BG150*BI150)</f>
        <v>200</v>
      </c>
      <c r="BE150">
        <f ca="1">MAX(AX148,0)</f>
        <v>1089.5999999999999</v>
      </c>
      <c r="BF150">
        <f>BA150</f>
        <v>0</v>
      </c>
      <c r="BG150">
        <f ca="1">MAX(BE150-BF150)</f>
        <v>1089.5999999999999</v>
      </c>
      <c r="BH150">
        <f>AY150/(AY150+AZ150)</f>
        <v>0.66666666666666663</v>
      </c>
      <c r="BI150">
        <f>1-BH150</f>
        <v>0.33333333333333337</v>
      </c>
      <c r="BL150" s="14" t="s">
        <v>54</v>
      </c>
      <c r="BM150" s="14">
        <v>50</v>
      </c>
      <c r="BN150" s="13"/>
      <c r="BO150" s="19" t="s">
        <v>3</v>
      </c>
      <c r="BP150" s="19" t="e">
        <f ca="1">IB(BM146:BR148,BM150)</f>
        <v>#NAME?</v>
      </c>
      <c r="BQ150" s="13"/>
      <c r="BR150" s="13"/>
    </row>
    <row r="151" spans="10:70" x14ac:dyDescent="0.3">
      <c r="J151" s="11"/>
      <c r="K151" s="11">
        <v>40</v>
      </c>
      <c r="L151" s="11">
        <f t="shared" ca="1" si="17"/>
        <v>108.57</v>
      </c>
      <c r="M151" s="11">
        <f t="shared" ca="1" si="18"/>
        <v>108.57</v>
      </c>
      <c r="AS151">
        <f t="shared" ca="1" si="19"/>
        <v>54</v>
      </c>
      <c r="AT151">
        <v>3</v>
      </c>
      <c r="AU151">
        <f t="shared" ca="1" si="20"/>
        <v>57</v>
      </c>
      <c r="AX151" t="s">
        <v>87</v>
      </c>
      <c r="AY151" t="s">
        <v>88</v>
      </c>
      <c r="BL151" s="13"/>
      <c r="BM151" s="14"/>
      <c r="BN151" s="13"/>
      <c r="BO151" s="19" t="s">
        <v>4</v>
      </c>
      <c r="BP151" s="19" t="e">
        <f ca="1">cb($BM$21:$BR$23,BM150)</f>
        <v>#NAME?</v>
      </c>
      <c r="BQ151" s="13"/>
      <c r="BR151" s="13"/>
    </row>
    <row r="152" spans="10:70" x14ac:dyDescent="0.3">
      <c r="J152" s="11"/>
      <c r="K152" s="11">
        <v>60</v>
      </c>
      <c r="L152" s="11">
        <f t="shared" ca="1" si="17"/>
        <v>112.99</v>
      </c>
      <c r="M152" s="11">
        <f t="shared" ca="1" si="18"/>
        <v>112.99</v>
      </c>
      <c r="AS152">
        <f t="shared" ca="1" si="19"/>
        <v>54</v>
      </c>
      <c r="AT152">
        <v>4</v>
      </c>
      <c r="AU152">
        <f t="shared" ca="1" si="20"/>
        <v>58</v>
      </c>
      <c r="AX152" s="13">
        <f ca="1">MAX(AX148-AX150,0)</f>
        <v>489.59999999999991</v>
      </c>
      <c r="AY152" s="20">
        <f ca="1">AX148/AX150</f>
        <v>1.8159999999999998</v>
      </c>
      <c r="BL152" s="13"/>
      <c r="BM152" s="14"/>
      <c r="BN152" s="13"/>
      <c r="BO152" s="19" t="s">
        <v>5</v>
      </c>
      <c r="BP152" s="19" t="e">
        <f ca="1">rb($BM$21:$BR$23,BM150)</f>
        <v>#NAME?</v>
      </c>
      <c r="BQ152" s="13"/>
      <c r="BR152" s="13"/>
    </row>
    <row r="153" spans="10:70" x14ac:dyDescent="0.3">
      <c r="J153" s="11"/>
      <c r="K153" s="11">
        <v>80</v>
      </c>
      <c r="L153" s="11">
        <f t="shared" ca="1" si="17"/>
        <v>119.91</v>
      </c>
      <c r="M153" s="11">
        <f t="shared" ca="1" si="18"/>
        <v>119.91</v>
      </c>
      <c r="AS153">
        <f t="shared" ca="1" si="19"/>
        <v>54</v>
      </c>
      <c r="AT153">
        <v>5</v>
      </c>
      <c r="AU153">
        <f t="shared" ca="1" si="20"/>
        <v>59</v>
      </c>
    </row>
    <row r="154" spans="10:70" x14ac:dyDescent="0.3">
      <c r="J154" s="11"/>
      <c r="K154" s="11">
        <v>100</v>
      </c>
      <c r="L154" s="11">
        <f t="shared" ca="1" si="17"/>
        <v>114.86</v>
      </c>
      <c r="M154" s="11">
        <f t="shared" ca="1" si="18"/>
        <v>114.86</v>
      </c>
      <c r="AS154">
        <f t="shared" ca="1" si="19"/>
        <v>54</v>
      </c>
      <c r="AT154">
        <v>6</v>
      </c>
      <c r="AU154">
        <f t="shared" ca="1" si="20"/>
        <v>60</v>
      </c>
      <c r="AX154" t="s">
        <v>95</v>
      </c>
      <c r="AY154" t="s">
        <v>96</v>
      </c>
      <c r="AZ154" s="18" t="s">
        <v>75</v>
      </c>
      <c r="BA154" t="s">
        <v>97</v>
      </c>
    </row>
    <row r="155" spans="10:70" x14ac:dyDescent="0.3">
      <c r="J155" s="11"/>
      <c r="K155" s="11">
        <v>120</v>
      </c>
      <c r="L155" s="11">
        <f t="shared" ca="1" si="17"/>
        <v>116.53</v>
      </c>
      <c r="M155" s="11">
        <f t="shared" ca="1" si="18"/>
        <v>116.53</v>
      </c>
      <c r="AS155">
        <f t="shared" ca="1" si="19"/>
        <v>54</v>
      </c>
      <c r="AT155">
        <v>7</v>
      </c>
      <c r="AU155">
        <f t="shared" ca="1" si="20"/>
        <v>61</v>
      </c>
      <c r="AX155">
        <f ca="1">AY155*$BA145+AZ155+BA155</f>
        <v>1352.7199999999998</v>
      </c>
      <c r="AY155">
        <v>7</v>
      </c>
      <c r="AZ155">
        <f ca="1">BB150</f>
        <v>400</v>
      </c>
      <c r="BA155">
        <v>400</v>
      </c>
    </row>
    <row r="156" spans="10:70" x14ac:dyDescent="0.3">
      <c r="J156" s="11"/>
      <c r="K156" s="11">
        <v>140</v>
      </c>
      <c r="L156" s="11">
        <f t="shared" ca="1" si="17"/>
        <v>114.88</v>
      </c>
      <c r="M156" s="11">
        <f t="shared" ca="1" si="18"/>
        <v>114.88</v>
      </c>
      <c r="AS156">
        <f t="shared" ca="1" si="19"/>
        <v>54</v>
      </c>
      <c r="AT156">
        <v>8</v>
      </c>
      <c r="AU156">
        <f t="shared" ca="1" si="20"/>
        <v>62</v>
      </c>
      <c r="AX156" t="s">
        <v>101</v>
      </c>
      <c r="AY156" t="s">
        <v>60</v>
      </c>
      <c r="AZ156" t="s">
        <v>102</v>
      </c>
      <c r="BB156" s="18" t="s">
        <v>103</v>
      </c>
      <c r="BE156" t="s">
        <v>77</v>
      </c>
      <c r="BF156" t="s">
        <v>78</v>
      </c>
      <c r="BG156" t="s">
        <v>79</v>
      </c>
    </row>
    <row r="157" spans="10:70" x14ac:dyDescent="0.3">
      <c r="J157" s="11"/>
      <c r="K157" s="11">
        <v>160</v>
      </c>
      <c r="L157" s="11">
        <f t="shared" ca="1" si="17"/>
        <v>113.53</v>
      </c>
      <c r="M157" s="11">
        <f t="shared" ca="1" si="18"/>
        <v>113.53</v>
      </c>
      <c r="AS157">
        <f t="shared" ca="1" si="19"/>
        <v>54</v>
      </c>
      <c r="AT157">
        <v>9</v>
      </c>
      <c r="AU157">
        <f t="shared" ca="1" si="20"/>
        <v>63</v>
      </c>
      <c r="AX157">
        <f>AY157+AZ157</f>
        <v>800</v>
      </c>
      <c r="AY157">
        <v>500</v>
      </c>
      <c r="AZ157">
        <v>300</v>
      </c>
      <c r="BB157">
        <f ca="1">MIN(AY157,BG157)</f>
        <v>500</v>
      </c>
      <c r="BE157">
        <f ca="1">AX155</f>
        <v>1352.7199999999998</v>
      </c>
      <c r="BF157">
        <f>AZ157</f>
        <v>300</v>
      </c>
      <c r="BG157">
        <f ca="1">MAX(BE157-BF157)</f>
        <v>1052.7199999999998</v>
      </c>
    </row>
    <row r="158" spans="10:70" x14ac:dyDescent="0.3">
      <c r="J158" s="11"/>
      <c r="K158" s="11">
        <v>180</v>
      </c>
      <c r="L158" s="11">
        <f t="shared" ca="1" si="17"/>
        <v>122.29</v>
      </c>
      <c r="M158" s="11">
        <f t="shared" ca="1" si="18"/>
        <v>122.29</v>
      </c>
      <c r="AS158">
        <f t="shared" ca="1" si="19"/>
        <v>54</v>
      </c>
      <c r="AT158">
        <v>10</v>
      </c>
      <c r="AU158">
        <f t="shared" ca="1" si="20"/>
        <v>64</v>
      </c>
      <c r="AX158" t="s">
        <v>106</v>
      </c>
      <c r="AY158" t="s">
        <v>88</v>
      </c>
    </row>
    <row r="159" spans="10:70" x14ac:dyDescent="0.3">
      <c r="J159" s="11"/>
      <c r="K159" s="11">
        <v>200</v>
      </c>
      <c r="L159" s="11">
        <f t="shared" ca="1" si="17"/>
        <v>126.43</v>
      </c>
      <c r="M159" s="11">
        <f t="shared" ca="1" si="18"/>
        <v>126.43</v>
      </c>
      <c r="AS159">
        <f t="shared" ca="1" si="19"/>
        <v>54</v>
      </c>
      <c r="AT159">
        <v>11</v>
      </c>
      <c r="AU159">
        <f t="shared" ca="1" si="20"/>
        <v>65</v>
      </c>
      <c r="AX159" s="13">
        <f ca="1">MAX(AX155-AX157,0)</f>
        <v>552.7199999999998</v>
      </c>
      <c r="AY159" s="20">
        <f ca="1">AX155/AX157</f>
        <v>1.6908999999999998</v>
      </c>
    </row>
    <row r="160" spans="10:70" x14ac:dyDescent="0.3">
      <c r="J160" s="11"/>
      <c r="K160" s="11">
        <v>220</v>
      </c>
      <c r="L160" s="11">
        <f t="shared" ca="1" si="17"/>
        <v>131.84</v>
      </c>
      <c r="M160" s="11">
        <f t="shared" ca="1" si="18"/>
        <v>131.84</v>
      </c>
      <c r="AS160">
        <f t="shared" ca="1" si="19"/>
        <v>54</v>
      </c>
      <c r="AT160">
        <v>12</v>
      </c>
      <c r="AU160">
        <f t="shared" ca="1" si="20"/>
        <v>66</v>
      </c>
      <c r="BE160" s="18" t="s">
        <v>109</v>
      </c>
      <c r="BF160" s="18"/>
      <c r="BG160" s="18"/>
      <c r="BH160" s="18"/>
      <c r="BI160" s="18"/>
      <c r="BJ160" s="18"/>
      <c r="BK160" s="18"/>
    </row>
    <row r="161" spans="10:70" x14ac:dyDescent="0.3">
      <c r="J161" s="11"/>
      <c r="K161" s="11">
        <v>240</v>
      </c>
      <c r="L161" s="11">
        <f t="shared" ca="1" si="17"/>
        <v>126.83</v>
      </c>
      <c r="M161" s="11">
        <f t="shared" ca="1" si="18"/>
        <v>126.83</v>
      </c>
      <c r="AS161">
        <f t="shared" ca="1" si="19"/>
        <v>54</v>
      </c>
      <c r="AT161">
        <v>13</v>
      </c>
      <c r="AU161">
        <f t="shared" ca="1" si="20"/>
        <v>67</v>
      </c>
      <c r="AX161" t="s">
        <v>111</v>
      </c>
      <c r="AY161" t="s">
        <v>112</v>
      </c>
      <c r="AZ161" s="18" t="s">
        <v>76</v>
      </c>
      <c r="BA161" s="18" t="s">
        <v>103</v>
      </c>
      <c r="BB161" t="s">
        <v>97</v>
      </c>
      <c r="BE161" s="18" t="s">
        <v>113</v>
      </c>
      <c r="BF161" s="18"/>
      <c r="BG161" s="18"/>
      <c r="BH161" s="18"/>
      <c r="BI161" s="18"/>
      <c r="BJ161" s="18"/>
      <c r="BK161" s="18"/>
    </row>
    <row r="162" spans="10:70" x14ac:dyDescent="0.3">
      <c r="J162" s="11"/>
      <c r="K162" s="11">
        <v>260</v>
      </c>
      <c r="L162" s="11">
        <f t="shared" ca="1" si="17"/>
        <v>133.66999999999999</v>
      </c>
      <c r="M162" s="11">
        <f t="shared" ca="1" si="18"/>
        <v>133.66999999999999</v>
      </c>
      <c r="AS162">
        <f t="shared" ca="1" si="19"/>
        <v>54</v>
      </c>
      <c r="AT162">
        <v>14</v>
      </c>
      <c r="AU162">
        <f t="shared" ca="1" si="20"/>
        <v>68</v>
      </c>
      <c r="AX162">
        <f ca="1">AY162*$BA145+AZ162+BA162+BB162</f>
        <v>1397.4</v>
      </c>
      <c r="AY162">
        <v>2.5</v>
      </c>
      <c r="AZ162">
        <f ca="1">BC150</f>
        <v>200</v>
      </c>
      <c r="BA162">
        <f ca="1">BB157</f>
        <v>500</v>
      </c>
      <c r="BB162">
        <v>500</v>
      </c>
      <c r="BE162" s="18" t="s">
        <v>115</v>
      </c>
      <c r="BF162" s="18"/>
      <c r="BG162" s="18"/>
      <c r="BH162" s="18"/>
      <c r="BI162" s="18"/>
      <c r="BJ162" s="18"/>
      <c r="BK162" s="18"/>
    </row>
    <row r="163" spans="10:70" x14ac:dyDescent="0.3">
      <c r="J163" s="11"/>
      <c r="K163" s="11">
        <v>280</v>
      </c>
      <c r="L163" s="11">
        <f t="shared" ca="1" si="17"/>
        <v>122.86</v>
      </c>
      <c r="M163" s="11">
        <f t="shared" ca="1" si="18"/>
        <v>122.86</v>
      </c>
      <c r="AS163">
        <f t="shared" ca="1" si="19"/>
        <v>54</v>
      </c>
      <c r="AT163">
        <v>15</v>
      </c>
      <c r="AU163">
        <f t="shared" ca="1" si="20"/>
        <v>69</v>
      </c>
      <c r="AX163" t="s">
        <v>116</v>
      </c>
      <c r="AY163" t="s">
        <v>117</v>
      </c>
      <c r="BE163" s="18" t="s">
        <v>118</v>
      </c>
      <c r="BF163" s="18"/>
      <c r="BG163" s="18"/>
      <c r="BH163" s="18"/>
      <c r="BI163" s="18"/>
      <c r="BJ163" s="18"/>
      <c r="BK163" s="18"/>
    </row>
    <row r="164" spans="10:70" x14ac:dyDescent="0.3">
      <c r="J164" s="11"/>
      <c r="K164" s="11">
        <v>-999</v>
      </c>
      <c r="L164" s="11">
        <f t="shared" ca="1" si="17"/>
        <v>125.81</v>
      </c>
      <c r="M164" s="11">
        <f t="shared" ca="1" si="18"/>
        <v>125.81</v>
      </c>
      <c r="AS164">
        <f t="shared" ca="1" si="19"/>
        <v>54</v>
      </c>
      <c r="AT164">
        <v>16</v>
      </c>
      <c r="AU164">
        <f t="shared" ca="1" si="20"/>
        <v>70</v>
      </c>
      <c r="AX164">
        <f>AY164</f>
        <v>750</v>
      </c>
      <c r="AY164">
        <v>750</v>
      </c>
      <c r="BE164" s="18"/>
      <c r="BF164" s="18"/>
      <c r="BG164" s="18"/>
      <c r="BH164" s="18"/>
      <c r="BI164" s="18"/>
      <c r="BJ164" s="18"/>
      <c r="BK164" s="18"/>
    </row>
    <row r="165" spans="10:70" x14ac:dyDescent="0.3">
      <c r="J165" s="11" t="s">
        <v>99</v>
      </c>
      <c r="K165" s="11">
        <v>0</v>
      </c>
      <c r="L165" s="11">
        <f t="shared" ca="1" si="17"/>
        <v>145.43</v>
      </c>
      <c r="M165" s="11">
        <f t="shared" ca="1" si="18"/>
        <v>145.43</v>
      </c>
      <c r="AR165">
        <f ca="1">+MAX($AP$30,$AQ$30)+$AS$19</f>
        <v>76</v>
      </c>
      <c r="AS165">
        <f ca="1">+$AR$165</f>
        <v>76</v>
      </c>
      <c r="AT165">
        <v>1</v>
      </c>
      <c r="AU165">
        <f t="shared" ca="1" si="20"/>
        <v>77</v>
      </c>
      <c r="AX165" t="s">
        <v>119</v>
      </c>
      <c r="AY165" t="s">
        <v>88</v>
      </c>
      <c r="BE165" s="18" t="s">
        <v>120</v>
      </c>
      <c r="BF165" s="18"/>
      <c r="BG165" s="18"/>
      <c r="BH165" s="18"/>
      <c r="BI165" s="18"/>
      <c r="BJ165" s="18"/>
      <c r="BK165" s="18"/>
    </row>
    <row r="166" spans="10:70" x14ac:dyDescent="0.3">
      <c r="J166" s="11"/>
      <c r="K166" s="11">
        <v>20</v>
      </c>
      <c r="L166" s="11">
        <f t="shared" ca="1" si="17"/>
        <v>150.01</v>
      </c>
      <c r="M166" s="11">
        <f t="shared" ca="1" si="18"/>
        <v>150.01</v>
      </c>
      <c r="AS166">
        <f t="shared" ref="AS166:AS180" ca="1" si="21">+$AR$165</f>
        <v>76</v>
      </c>
      <c r="AT166">
        <v>2</v>
      </c>
      <c r="AU166">
        <f t="shared" ca="1" si="20"/>
        <v>78</v>
      </c>
      <c r="AX166" s="13">
        <f ca="1">MAX(AX162-AX164,0)</f>
        <v>647.40000000000009</v>
      </c>
      <c r="AY166" s="20">
        <f ca="1">AX162/AX164</f>
        <v>1.8632000000000002</v>
      </c>
      <c r="BE166" s="18" t="s">
        <v>121</v>
      </c>
      <c r="BF166" s="18"/>
      <c r="BG166" s="18"/>
      <c r="BH166" s="18"/>
      <c r="BI166" s="18"/>
      <c r="BJ166" s="18"/>
      <c r="BK166" s="18"/>
    </row>
    <row r="167" spans="10:70" x14ac:dyDescent="0.3">
      <c r="J167" s="11"/>
      <c r="K167" s="11">
        <v>40</v>
      </c>
      <c r="L167" s="11">
        <f t="shared" ca="1" si="17"/>
        <v>149.82</v>
      </c>
      <c r="M167" s="11">
        <f t="shared" ca="1" si="18"/>
        <v>149.82</v>
      </c>
      <c r="AS167">
        <f t="shared" ca="1" si="21"/>
        <v>76</v>
      </c>
      <c r="AT167">
        <v>3</v>
      </c>
      <c r="AU167">
        <f t="shared" ca="1" si="20"/>
        <v>79</v>
      </c>
      <c r="BE167" s="18"/>
      <c r="BF167" s="18"/>
      <c r="BG167" s="18"/>
      <c r="BH167" s="18"/>
      <c r="BI167" s="18"/>
      <c r="BJ167" s="18"/>
      <c r="BK167" s="18"/>
    </row>
    <row r="168" spans="10:70" x14ac:dyDescent="0.3">
      <c r="J168" s="11"/>
      <c r="K168" s="11">
        <v>60</v>
      </c>
      <c r="L168" s="11">
        <f t="shared" ca="1" si="17"/>
        <v>156.47999999999999</v>
      </c>
      <c r="M168" s="11">
        <f t="shared" ca="1" si="18"/>
        <v>156.47999999999999</v>
      </c>
      <c r="AS168">
        <f t="shared" ca="1" si="21"/>
        <v>76</v>
      </c>
      <c r="AT168">
        <v>4</v>
      </c>
      <c r="AU168">
        <f t="shared" ca="1" si="20"/>
        <v>80</v>
      </c>
      <c r="BE168" s="18"/>
      <c r="BF168" s="18"/>
      <c r="BG168" s="18"/>
      <c r="BH168" s="18"/>
      <c r="BI168" s="18"/>
      <c r="BJ168" s="18"/>
      <c r="BK168" s="18"/>
    </row>
    <row r="169" spans="10:70" x14ac:dyDescent="0.3">
      <c r="J169" s="11"/>
      <c r="K169" s="11">
        <v>80</v>
      </c>
      <c r="L169" s="11">
        <f t="shared" ca="1" si="17"/>
        <v>165.72</v>
      </c>
      <c r="M169" s="11">
        <f t="shared" ca="1" si="18"/>
        <v>165.72</v>
      </c>
      <c r="AS169">
        <f t="shared" ca="1" si="21"/>
        <v>76</v>
      </c>
      <c r="AT169">
        <v>5</v>
      </c>
      <c r="AU169">
        <f t="shared" ca="1" si="20"/>
        <v>81</v>
      </c>
      <c r="BE169" s="18"/>
      <c r="BF169" s="18"/>
      <c r="BG169" s="18"/>
      <c r="BH169" s="18"/>
      <c r="BI169" s="18"/>
      <c r="BJ169" s="18"/>
      <c r="BK169" s="18"/>
    </row>
    <row r="170" spans="10:70" x14ac:dyDescent="0.3">
      <c r="J170" s="11"/>
      <c r="K170" s="11">
        <v>100</v>
      </c>
      <c r="L170" s="11">
        <f t="shared" ca="1" si="17"/>
        <v>166.48</v>
      </c>
      <c r="M170" s="11">
        <f t="shared" ca="1" si="18"/>
        <v>166.48</v>
      </c>
      <c r="AS170">
        <f t="shared" ca="1" si="21"/>
        <v>76</v>
      </c>
      <c r="AT170">
        <v>6</v>
      </c>
      <c r="AU170">
        <f t="shared" ca="1" si="20"/>
        <v>82</v>
      </c>
      <c r="AX170" t="s">
        <v>53</v>
      </c>
      <c r="AZ170" s="12" t="s">
        <v>54</v>
      </c>
      <c r="BA170" s="12">
        <f ca="1">+D27</f>
        <v>166.48</v>
      </c>
      <c r="BL170" s="13" t="s">
        <v>55</v>
      </c>
      <c r="BM170" s="14" t="s">
        <v>56</v>
      </c>
      <c r="BN170" s="14" t="s">
        <v>57</v>
      </c>
      <c r="BO170" s="14" t="s">
        <v>58</v>
      </c>
      <c r="BP170" s="14" t="s">
        <v>59</v>
      </c>
      <c r="BQ170" s="14" t="s">
        <v>60</v>
      </c>
      <c r="BR170" s="14" t="s">
        <v>61</v>
      </c>
    </row>
    <row r="171" spans="10:70" x14ac:dyDescent="0.3">
      <c r="J171" s="11"/>
      <c r="K171" s="11">
        <v>120</v>
      </c>
      <c r="L171" s="11">
        <f t="shared" ca="1" si="17"/>
        <v>179.44</v>
      </c>
      <c r="M171" s="11">
        <f t="shared" ca="1" si="18"/>
        <v>179.44</v>
      </c>
      <c r="AS171">
        <f t="shared" ca="1" si="21"/>
        <v>76</v>
      </c>
      <c r="AT171">
        <v>7</v>
      </c>
      <c r="AU171">
        <f t="shared" ca="1" si="20"/>
        <v>83</v>
      </c>
      <c r="BL171" s="13"/>
      <c r="BM171" s="14">
        <f>AY173</f>
        <v>10</v>
      </c>
      <c r="BN171" s="14">
        <f>AZ173</f>
        <v>300</v>
      </c>
      <c r="BO171" s="14">
        <f>AY175</f>
        <v>400</v>
      </c>
      <c r="BP171" s="14">
        <f>AZ175</f>
        <v>200</v>
      </c>
      <c r="BQ171" s="14">
        <v>0</v>
      </c>
      <c r="BR171" s="14">
        <f>BA175</f>
        <v>0</v>
      </c>
    </row>
    <row r="172" spans="10:70" x14ac:dyDescent="0.3">
      <c r="J172" s="11"/>
      <c r="K172" s="11">
        <v>140</v>
      </c>
      <c r="L172" s="11">
        <f t="shared" ca="1" si="17"/>
        <v>177.85</v>
      </c>
      <c r="M172" s="11">
        <f t="shared" ca="1" si="18"/>
        <v>177.85</v>
      </c>
      <c r="AS172">
        <f t="shared" ca="1" si="21"/>
        <v>76</v>
      </c>
      <c r="AT172">
        <v>8</v>
      </c>
      <c r="AU172">
        <f t="shared" ca="1" si="20"/>
        <v>84</v>
      </c>
      <c r="AX172" t="s">
        <v>66</v>
      </c>
      <c r="AY172" t="s">
        <v>67</v>
      </c>
      <c r="AZ172" t="s">
        <v>68</v>
      </c>
      <c r="BL172" s="13"/>
      <c r="BM172" s="14">
        <f>AY180</f>
        <v>7</v>
      </c>
      <c r="BN172" s="14">
        <f>BA180</f>
        <v>400</v>
      </c>
      <c r="BO172" s="14">
        <v>0</v>
      </c>
      <c r="BP172" s="14">
        <v>0</v>
      </c>
      <c r="BQ172" s="14">
        <f>AY182</f>
        <v>500</v>
      </c>
      <c r="BR172" s="14">
        <f>AZ182</f>
        <v>300</v>
      </c>
    </row>
    <row r="173" spans="10:70" x14ac:dyDescent="0.3">
      <c r="J173" s="11"/>
      <c r="K173" s="11">
        <v>160</v>
      </c>
      <c r="L173" s="11">
        <f t="shared" ca="1" si="17"/>
        <v>198.85</v>
      </c>
      <c r="M173" s="11">
        <f t="shared" ca="1" si="18"/>
        <v>198.85</v>
      </c>
      <c r="AS173">
        <f t="shared" ca="1" si="21"/>
        <v>76</v>
      </c>
      <c r="AT173">
        <v>9</v>
      </c>
      <c r="AU173">
        <f t="shared" ca="1" si="20"/>
        <v>85</v>
      </c>
      <c r="AX173">
        <f ca="1">AY173*$BA170+AZ173</f>
        <v>1964.8</v>
      </c>
      <c r="AY173">
        <v>10</v>
      </c>
      <c r="AZ173">
        <v>300</v>
      </c>
      <c r="BL173" s="13"/>
      <c r="BM173" s="14">
        <f>AY187</f>
        <v>2.5</v>
      </c>
      <c r="BN173" s="14">
        <f>BB187</f>
        <v>500</v>
      </c>
      <c r="BO173" s="14">
        <v>0</v>
      </c>
      <c r="BP173" s="14">
        <v>0</v>
      </c>
      <c r="BQ173" s="14">
        <v>0</v>
      </c>
      <c r="BR173" s="14">
        <f>AY189</f>
        <v>750</v>
      </c>
    </row>
    <row r="174" spans="10:70" x14ac:dyDescent="0.3">
      <c r="J174" s="11"/>
      <c r="K174" s="11">
        <v>180</v>
      </c>
      <c r="L174" s="11">
        <f t="shared" ca="1" si="17"/>
        <v>184.23</v>
      </c>
      <c r="M174" s="11">
        <f t="shared" ca="1" si="18"/>
        <v>184.23</v>
      </c>
      <c r="AS174">
        <f t="shared" ca="1" si="21"/>
        <v>76</v>
      </c>
      <c r="AT174">
        <v>10</v>
      </c>
      <c r="AU174">
        <f t="shared" ca="1" si="20"/>
        <v>86</v>
      </c>
      <c r="AX174" t="s">
        <v>73</v>
      </c>
      <c r="AY174" t="s">
        <v>58</v>
      </c>
      <c r="AZ174" t="s">
        <v>59</v>
      </c>
      <c r="BA174" t="s">
        <v>74</v>
      </c>
      <c r="BB174" s="18" t="s">
        <v>75</v>
      </c>
      <c r="BC174" s="18" t="s">
        <v>76</v>
      </c>
      <c r="BE174" t="s">
        <v>77</v>
      </c>
      <c r="BF174" t="s">
        <v>78</v>
      </c>
      <c r="BG174" t="s">
        <v>79</v>
      </c>
      <c r="BH174" t="s">
        <v>80</v>
      </c>
      <c r="BI174" t="s">
        <v>81</v>
      </c>
      <c r="BL174" s="13"/>
      <c r="BM174" s="14"/>
      <c r="BN174" s="13"/>
      <c r="BO174" s="19" t="s">
        <v>82</v>
      </c>
      <c r="BP174" s="19"/>
      <c r="BQ174" s="13"/>
      <c r="BR174" s="13"/>
    </row>
    <row r="175" spans="10:70" x14ac:dyDescent="0.3">
      <c r="J175" s="11"/>
      <c r="K175" s="11">
        <v>200</v>
      </c>
      <c r="L175" s="11">
        <f t="shared" ca="1" si="17"/>
        <v>184.33</v>
      </c>
      <c r="M175" s="11">
        <f t="shared" ca="1" si="18"/>
        <v>184.33</v>
      </c>
      <c r="AS175">
        <f t="shared" ca="1" si="21"/>
        <v>76</v>
      </c>
      <c r="AT175">
        <v>11</v>
      </c>
      <c r="AU175">
        <f t="shared" ca="1" si="20"/>
        <v>87</v>
      </c>
      <c r="AX175">
        <f>AY175+AZ175+BA175</f>
        <v>600</v>
      </c>
      <c r="AY175">
        <v>400</v>
      </c>
      <c r="AZ175">
        <v>200</v>
      </c>
      <c r="BA175">
        <v>0</v>
      </c>
      <c r="BB175">
        <f ca="1">MIN(AY175,BG175*BH175)</f>
        <v>400</v>
      </c>
      <c r="BC175">
        <f ca="1">MIN(AZ175,BG175*BI175)</f>
        <v>200</v>
      </c>
      <c r="BE175">
        <f ca="1">MAX(AX173,0)</f>
        <v>1964.8</v>
      </c>
      <c r="BF175">
        <f>BA175</f>
        <v>0</v>
      </c>
      <c r="BG175">
        <f ca="1">MAX(BE175-BF175)</f>
        <v>1964.8</v>
      </c>
      <c r="BH175">
        <f>AY175/(AY175+AZ175)</f>
        <v>0.66666666666666663</v>
      </c>
      <c r="BI175">
        <f>1-BH175</f>
        <v>0.33333333333333337</v>
      </c>
      <c r="BL175" s="14" t="s">
        <v>54</v>
      </c>
      <c r="BM175" s="14">
        <v>50</v>
      </c>
      <c r="BN175" s="13"/>
      <c r="BO175" s="19" t="s">
        <v>3</v>
      </c>
      <c r="BP175" s="19" t="e">
        <f ca="1">IB(BM171:BR173,BM175)</f>
        <v>#NAME?</v>
      </c>
      <c r="BQ175" s="13"/>
      <c r="BR175" s="13"/>
    </row>
    <row r="176" spans="10:70" x14ac:dyDescent="0.3">
      <c r="J176" s="11"/>
      <c r="K176" s="11">
        <v>220</v>
      </c>
      <c r="L176" s="11">
        <f t="shared" ca="1" si="17"/>
        <v>181.13</v>
      </c>
      <c r="M176" s="11">
        <f t="shared" ca="1" si="18"/>
        <v>181.13</v>
      </c>
      <c r="AS176">
        <f t="shared" ca="1" si="21"/>
        <v>76</v>
      </c>
      <c r="AT176">
        <v>12</v>
      </c>
      <c r="AU176">
        <f t="shared" ca="1" si="20"/>
        <v>88</v>
      </c>
      <c r="AX176" t="s">
        <v>87</v>
      </c>
      <c r="AY176" t="s">
        <v>88</v>
      </c>
      <c r="BL176" s="13"/>
      <c r="BM176" s="14"/>
      <c r="BN176" s="13"/>
      <c r="BO176" s="19" t="s">
        <v>4</v>
      </c>
      <c r="BP176" s="19" t="e">
        <f ca="1">cb($BM$21:$BR$23,BM175)</f>
        <v>#NAME?</v>
      </c>
      <c r="BQ176" s="13"/>
      <c r="BR176" s="13"/>
    </row>
    <row r="177" spans="10:70" x14ac:dyDescent="0.3">
      <c r="J177" s="11"/>
      <c r="K177" s="11">
        <v>240</v>
      </c>
      <c r="L177" s="11">
        <f t="shared" ca="1" si="17"/>
        <v>174.68</v>
      </c>
      <c r="M177" s="11">
        <f t="shared" ca="1" si="18"/>
        <v>174.68</v>
      </c>
      <c r="AS177">
        <f t="shared" ca="1" si="21"/>
        <v>76</v>
      </c>
      <c r="AT177">
        <v>13</v>
      </c>
      <c r="AU177">
        <f t="shared" ca="1" si="20"/>
        <v>89</v>
      </c>
      <c r="AX177" s="13">
        <f ca="1">MAX(AX173-AX175,0)</f>
        <v>1364.8</v>
      </c>
      <c r="AY177" s="20">
        <f ca="1">AX173/AX175</f>
        <v>3.2746666666666666</v>
      </c>
      <c r="BL177" s="13"/>
      <c r="BM177" s="14"/>
      <c r="BN177" s="13"/>
      <c r="BO177" s="19" t="s">
        <v>5</v>
      </c>
      <c r="BP177" s="19" t="e">
        <f ca="1">rb($BM$21:$BR$23,BM175)</f>
        <v>#NAME?</v>
      </c>
      <c r="BQ177" s="13"/>
      <c r="BR177" s="13"/>
    </row>
    <row r="178" spans="10:70" x14ac:dyDescent="0.3">
      <c r="J178" s="11"/>
      <c r="K178" s="11">
        <v>260</v>
      </c>
      <c r="L178" s="11">
        <f t="shared" ca="1" si="17"/>
        <v>169.51</v>
      </c>
      <c r="M178" s="11">
        <f t="shared" ca="1" si="18"/>
        <v>169.51</v>
      </c>
      <c r="AS178">
        <f t="shared" ca="1" si="21"/>
        <v>76</v>
      </c>
      <c r="AT178">
        <v>14</v>
      </c>
      <c r="AU178">
        <f t="shared" ca="1" si="20"/>
        <v>90</v>
      </c>
    </row>
    <row r="179" spans="10:70" x14ac:dyDescent="0.3">
      <c r="J179" s="11"/>
      <c r="K179" s="11">
        <v>280</v>
      </c>
      <c r="L179" s="11">
        <f t="shared" ca="1" si="17"/>
        <v>162.38999999999999</v>
      </c>
      <c r="M179" s="11">
        <f t="shared" ca="1" si="18"/>
        <v>162.38999999999999</v>
      </c>
      <c r="AS179">
        <f t="shared" ca="1" si="21"/>
        <v>76</v>
      </c>
      <c r="AT179">
        <v>15</v>
      </c>
      <c r="AU179">
        <f t="shared" ca="1" si="20"/>
        <v>91</v>
      </c>
      <c r="AX179" t="s">
        <v>95</v>
      </c>
      <c r="AY179" t="s">
        <v>96</v>
      </c>
      <c r="AZ179" s="18" t="s">
        <v>75</v>
      </c>
      <c r="BA179" t="s">
        <v>97</v>
      </c>
    </row>
    <row r="180" spans="10:70" x14ac:dyDescent="0.3">
      <c r="J180" s="11"/>
      <c r="K180" s="11">
        <v>-999</v>
      </c>
      <c r="L180" s="11">
        <f t="shared" ca="1" si="17"/>
        <v>154.46</v>
      </c>
      <c r="M180" s="11">
        <f t="shared" ca="1" si="18"/>
        <v>154.46</v>
      </c>
      <c r="AS180">
        <f t="shared" ca="1" si="21"/>
        <v>76</v>
      </c>
      <c r="AT180">
        <v>16</v>
      </c>
      <c r="AU180">
        <f t="shared" ca="1" si="20"/>
        <v>92</v>
      </c>
      <c r="AX180">
        <f ca="1">AY180*$BA170+AZ180+BA180</f>
        <v>1965.36</v>
      </c>
      <c r="AY180">
        <v>7</v>
      </c>
      <c r="AZ180">
        <f ca="1">BB175</f>
        <v>400</v>
      </c>
      <c r="BA180">
        <v>400</v>
      </c>
    </row>
    <row r="181" spans="10:70" x14ac:dyDescent="0.3">
      <c r="AX181" t="s">
        <v>101</v>
      </c>
      <c r="AY181" t="s">
        <v>60</v>
      </c>
      <c r="AZ181" t="s">
        <v>102</v>
      </c>
      <c r="BB181" s="18" t="s">
        <v>103</v>
      </c>
      <c r="BE181" t="s">
        <v>77</v>
      </c>
      <c r="BF181" t="s">
        <v>78</v>
      </c>
      <c r="BG181" t="s">
        <v>79</v>
      </c>
    </row>
    <row r="182" spans="10:70" x14ac:dyDescent="0.3">
      <c r="AX182">
        <f>AY182+AZ182</f>
        <v>800</v>
      </c>
      <c r="AY182">
        <v>500</v>
      </c>
      <c r="AZ182">
        <v>300</v>
      </c>
      <c r="BB182">
        <f ca="1">MIN(AY182,BG182)</f>
        <v>500</v>
      </c>
      <c r="BE182">
        <f ca="1">AX180</f>
        <v>1965.36</v>
      </c>
      <c r="BF182">
        <f>AZ182</f>
        <v>300</v>
      </c>
      <c r="BG182">
        <f ca="1">MAX(BE182-BF182)</f>
        <v>1665.36</v>
      </c>
    </row>
    <row r="183" spans="10:70" x14ac:dyDescent="0.3">
      <c r="AX183" t="s">
        <v>106</v>
      </c>
      <c r="AY183" t="s">
        <v>88</v>
      </c>
    </row>
    <row r="184" spans="10:70" x14ac:dyDescent="0.3">
      <c r="AX184" s="13">
        <f ca="1">MAX(AX180-AX182,0)</f>
        <v>1165.3599999999999</v>
      </c>
      <c r="AY184" s="20">
        <f ca="1">AX180/AX182</f>
        <v>2.4566999999999997</v>
      </c>
    </row>
    <row r="185" spans="10:70" x14ac:dyDescent="0.3">
      <c r="BE185" s="18" t="s">
        <v>109</v>
      </c>
      <c r="BF185" s="18"/>
      <c r="BG185" s="18"/>
      <c r="BH185" s="18"/>
      <c r="BI185" s="18"/>
      <c r="BJ185" s="18"/>
      <c r="BK185" s="18"/>
    </row>
    <row r="186" spans="10:70" x14ac:dyDescent="0.3">
      <c r="AX186" t="s">
        <v>111</v>
      </c>
      <c r="AY186" t="s">
        <v>112</v>
      </c>
      <c r="AZ186" s="18" t="s">
        <v>76</v>
      </c>
      <c r="BA186" s="18" t="s">
        <v>103</v>
      </c>
      <c r="BB186" t="s">
        <v>97</v>
      </c>
      <c r="BE186" s="18" t="s">
        <v>113</v>
      </c>
      <c r="BF186" s="18"/>
      <c r="BG186" s="18"/>
      <c r="BH186" s="18"/>
      <c r="BI186" s="18"/>
      <c r="BJ186" s="18"/>
      <c r="BK186" s="18"/>
    </row>
    <row r="187" spans="10:70" x14ac:dyDescent="0.3">
      <c r="AX187">
        <f ca="1">AY187*$BA170+AZ187+BA187+BB187</f>
        <v>1616.2</v>
      </c>
      <c r="AY187">
        <v>2.5</v>
      </c>
      <c r="AZ187">
        <f ca="1">BC175</f>
        <v>200</v>
      </c>
      <c r="BA187">
        <f ca="1">BB182</f>
        <v>500</v>
      </c>
      <c r="BB187">
        <v>500</v>
      </c>
      <c r="BE187" s="18" t="s">
        <v>115</v>
      </c>
      <c r="BF187" s="18"/>
      <c r="BG187" s="18"/>
      <c r="BH187" s="18"/>
      <c r="BI187" s="18"/>
      <c r="BJ187" s="18"/>
      <c r="BK187" s="18"/>
    </row>
    <row r="188" spans="10:70" x14ac:dyDescent="0.3">
      <c r="AX188" t="s">
        <v>116</v>
      </c>
      <c r="AY188" t="s">
        <v>117</v>
      </c>
      <c r="BE188" s="18" t="s">
        <v>118</v>
      </c>
      <c r="BF188" s="18"/>
      <c r="BG188" s="18"/>
      <c r="BH188" s="18"/>
      <c r="BI188" s="18"/>
      <c r="BJ188" s="18"/>
      <c r="BK188" s="18"/>
    </row>
    <row r="189" spans="10:70" x14ac:dyDescent="0.3">
      <c r="AX189">
        <f>AY189</f>
        <v>750</v>
      </c>
      <c r="AY189">
        <v>750</v>
      </c>
      <c r="BE189" s="18"/>
      <c r="BF189" s="18"/>
      <c r="BG189" s="18"/>
      <c r="BH189" s="18"/>
      <c r="BI189" s="18"/>
      <c r="BJ189" s="18"/>
      <c r="BK189" s="18"/>
    </row>
    <row r="190" spans="10:70" x14ac:dyDescent="0.3">
      <c r="AX190" t="s">
        <v>119</v>
      </c>
      <c r="AY190" t="s">
        <v>88</v>
      </c>
      <c r="BE190" s="18" t="s">
        <v>120</v>
      </c>
      <c r="BF190" s="18"/>
      <c r="BG190" s="18"/>
      <c r="BH190" s="18"/>
      <c r="BI190" s="18"/>
      <c r="BJ190" s="18"/>
      <c r="BK190" s="18"/>
    </row>
    <row r="191" spans="10:70" x14ac:dyDescent="0.3">
      <c r="AX191" s="13">
        <f ca="1">MAX(AX187-AX189,0)</f>
        <v>866.2</v>
      </c>
      <c r="AY191" s="20">
        <f ca="1">AX187/AX189</f>
        <v>2.1549333333333336</v>
      </c>
      <c r="BE191" s="18" t="s">
        <v>121</v>
      </c>
      <c r="BF191" s="18"/>
      <c r="BG191" s="18"/>
      <c r="BH191" s="18"/>
      <c r="BI191" s="18"/>
      <c r="BJ191" s="18"/>
      <c r="BK191" s="18"/>
    </row>
    <row r="192" spans="10:70" x14ac:dyDescent="0.3">
      <c r="BE192" s="18"/>
      <c r="BF192" s="18"/>
      <c r="BG192" s="18"/>
      <c r="BH192" s="18"/>
      <c r="BI192" s="18"/>
      <c r="BJ192" s="18"/>
      <c r="BK192" s="18"/>
    </row>
    <row r="193" spans="50:70" x14ac:dyDescent="0.3">
      <c r="BE193" s="18"/>
      <c r="BF193" s="18"/>
      <c r="BG193" s="18"/>
      <c r="BH193" s="18"/>
      <c r="BI193" s="18"/>
      <c r="BJ193" s="18"/>
      <c r="BK193" s="18"/>
    </row>
    <row r="194" spans="50:70" x14ac:dyDescent="0.3">
      <c r="BE194" s="18"/>
      <c r="BF194" s="18"/>
      <c r="BG194" s="18"/>
      <c r="BH194" s="18"/>
      <c r="BI194" s="18"/>
      <c r="BJ194" s="18"/>
      <c r="BK194" s="18"/>
    </row>
    <row r="195" spans="50:70" x14ac:dyDescent="0.3">
      <c r="AX195" t="s">
        <v>53</v>
      </c>
      <c r="AZ195" s="12" t="s">
        <v>54</v>
      </c>
      <c r="BA195" s="12">
        <f ca="1">+D28</f>
        <v>165.72</v>
      </c>
      <c r="BL195" s="13" t="s">
        <v>55</v>
      </c>
      <c r="BM195" s="14" t="s">
        <v>56</v>
      </c>
      <c r="BN195" s="14" t="s">
        <v>57</v>
      </c>
      <c r="BO195" s="14" t="s">
        <v>58</v>
      </c>
      <c r="BP195" s="14" t="s">
        <v>59</v>
      </c>
      <c r="BQ195" s="14" t="s">
        <v>60</v>
      </c>
      <c r="BR195" s="14" t="s">
        <v>61</v>
      </c>
    </row>
    <row r="196" spans="50:70" x14ac:dyDescent="0.3">
      <c r="BL196" s="13"/>
      <c r="BM196" s="14">
        <f>AY198</f>
        <v>10</v>
      </c>
      <c r="BN196" s="14">
        <f>AZ198</f>
        <v>300</v>
      </c>
      <c r="BO196" s="14">
        <f>AY200</f>
        <v>400</v>
      </c>
      <c r="BP196" s="14">
        <f>AZ200</f>
        <v>200</v>
      </c>
      <c r="BQ196" s="14">
        <v>0</v>
      </c>
      <c r="BR196" s="14">
        <f>BA200</f>
        <v>0</v>
      </c>
    </row>
    <row r="197" spans="50:70" x14ac:dyDescent="0.3">
      <c r="AX197" t="s">
        <v>66</v>
      </c>
      <c r="AY197" t="s">
        <v>67</v>
      </c>
      <c r="AZ197" t="s">
        <v>68</v>
      </c>
      <c r="BL197" s="13"/>
      <c r="BM197" s="14">
        <f>AY205</f>
        <v>7</v>
      </c>
      <c r="BN197" s="14">
        <f>BA205</f>
        <v>400</v>
      </c>
      <c r="BO197" s="14">
        <v>0</v>
      </c>
      <c r="BP197" s="14">
        <v>0</v>
      </c>
      <c r="BQ197" s="14">
        <f>AY207</f>
        <v>500</v>
      </c>
      <c r="BR197" s="14">
        <f>AZ207</f>
        <v>300</v>
      </c>
    </row>
    <row r="198" spans="50:70" x14ac:dyDescent="0.3">
      <c r="AX198">
        <f ca="1">AY198*$BA195+AZ198</f>
        <v>1957.2</v>
      </c>
      <c r="AY198">
        <v>10</v>
      </c>
      <c r="AZ198">
        <v>300</v>
      </c>
      <c r="BL198" s="13"/>
      <c r="BM198" s="14">
        <f>AY212</f>
        <v>2.5</v>
      </c>
      <c r="BN198" s="14">
        <f>BB212</f>
        <v>500</v>
      </c>
      <c r="BO198" s="14">
        <v>0</v>
      </c>
      <c r="BP198" s="14">
        <v>0</v>
      </c>
      <c r="BQ198" s="14">
        <v>0</v>
      </c>
      <c r="BR198" s="14">
        <f>AY214</f>
        <v>750</v>
      </c>
    </row>
    <row r="199" spans="50:70" x14ac:dyDescent="0.3">
      <c r="AX199" t="s">
        <v>73</v>
      </c>
      <c r="AY199" t="s">
        <v>58</v>
      </c>
      <c r="AZ199" t="s">
        <v>59</v>
      </c>
      <c r="BA199" t="s">
        <v>74</v>
      </c>
      <c r="BB199" s="18" t="s">
        <v>75</v>
      </c>
      <c r="BC199" s="18" t="s">
        <v>76</v>
      </c>
      <c r="BE199" t="s">
        <v>77</v>
      </c>
      <c r="BF199" t="s">
        <v>78</v>
      </c>
      <c r="BG199" t="s">
        <v>79</v>
      </c>
      <c r="BH199" t="s">
        <v>80</v>
      </c>
      <c r="BI199" t="s">
        <v>81</v>
      </c>
      <c r="BL199" s="13"/>
      <c r="BM199" s="14"/>
      <c r="BN199" s="13"/>
      <c r="BO199" s="19" t="s">
        <v>82</v>
      </c>
      <c r="BP199" s="19"/>
      <c r="BQ199" s="13"/>
      <c r="BR199" s="13"/>
    </row>
    <row r="200" spans="50:70" x14ac:dyDescent="0.3">
      <c r="AX200">
        <f>AY200+AZ200+BA200</f>
        <v>600</v>
      </c>
      <c r="AY200">
        <v>400</v>
      </c>
      <c r="AZ200">
        <v>200</v>
      </c>
      <c r="BA200">
        <v>0</v>
      </c>
      <c r="BB200">
        <f ca="1">MIN(AY200,BG200*BH200)</f>
        <v>400</v>
      </c>
      <c r="BC200">
        <f ca="1">MIN(AZ200,BG200*BI200)</f>
        <v>200</v>
      </c>
      <c r="BE200">
        <f ca="1">MAX(AX198,0)</f>
        <v>1957.2</v>
      </c>
      <c r="BF200">
        <f>BA200</f>
        <v>0</v>
      </c>
      <c r="BG200">
        <f ca="1">MAX(BE200-BF200)</f>
        <v>1957.2</v>
      </c>
      <c r="BH200">
        <f>AY200/(AY200+AZ200)</f>
        <v>0.66666666666666663</v>
      </c>
      <c r="BI200">
        <f>1-BH200</f>
        <v>0.33333333333333337</v>
      </c>
      <c r="BL200" s="14" t="s">
        <v>54</v>
      </c>
      <c r="BM200" s="14">
        <v>50</v>
      </c>
      <c r="BN200" s="13"/>
      <c r="BO200" s="19" t="s">
        <v>3</v>
      </c>
      <c r="BP200" s="19" t="e">
        <f ca="1">IB(BM196:BR198,BM200)</f>
        <v>#NAME?</v>
      </c>
      <c r="BQ200" s="13"/>
      <c r="BR200" s="13"/>
    </row>
    <row r="201" spans="50:70" x14ac:dyDescent="0.3">
      <c r="AX201" t="s">
        <v>87</v>
      </c>
      <c r="AY201" t="s">
        <v>88</v>
      </c>
      <c r="BL201" s="13"/>
      <c r="BM201" s="14"/>
      <c r="BN201" s="13"/>
      <c r="BO201" s="19" t="s">
        <v>4</v>
      </c>
      <c r="BP201" s="19" t="e">
        <f ca="1">cb($BM$21:$BR$23,BM200)</f>
        <v>#NAME?</v>
      </c>
      <c r="BQ201" s="13"/>
      <c r="BR201" s="13"/>
    </row>
    <row r="202" spans="50:70" x14ac:dyDescent="0.3">
      <c r="AX202" s="13">
        <f ca="1">MAX(AX198-AX200,0)</f>
        <v>1357.2</v>
      </c>
      <c r="AY202" s="20">
        <f ca="1">AX198/AX200</f>
        <v>3.262</v>
      </c>
      <c r="BL202" s="13"/>
      <c r="BM202" s="14"/>
      <c r="BN202" s="13"/>
      <c r="BO202" s="19" t="s">
        <v>5</v>
      </c>
      <c r="BP202" s="19" t="e">
        <f ca="1">rb($BM$21:$BR$23,BM200)</f>
        <v>#NAME?</v>
      </c>
      <c r="BQ202" s="13"/>
      <c r="BR202" s="13"/>
    </row>
    <row r="204" spans="50:70" x14ac:dyDescent="0.3">
      <c r="AX204" t="s">
        <v>95</v>
      </c>
      <c r="AY204" t="s">
        <v>96</v>
      </c>
      <c r="AZ204" s="18" t="s">
        <v>75</v>
      </c>
      <c r="BA204" t="s">
        <v>97</v>
      </c>
    </row>
    <row r="205" spans="50:70" x14ac:dyDescent="0.3">
      <c r="AX205">
        <f ca="1">AY205*$BA195+AZ205+BA205</f>
        <v>1960.04</v>
      </c>
      <c r="AY205">
        <v>7</v>
      </c>
      <c r="AZ205">
        <f ca="1">BB200</f>
        <v>400</v>
      </c>
      <c r="BA205">
        <v>400</v>
      </c>
    </row>
    <row r="206" spans="50:70" x14ac:dyDescent="0.3">
      <c r="AX206" t="s">
        <v>101</v>
      </c>
      <c r="AY206" t="s">
        <v>60</v>
      </c>
      <c r="AZ206" t="s">
        <v>102</v>
      </c>
      <c r="BB206" s="18" t="s">
        <v>103</v>
      </c>
      <c r="BE206" t="s">
        <v>77</v>
      </c>
      <c r="BF206" t="s">
        <v>78</v>
      </c>
      <c r="BG206" t="s">
        <v>79</v>
      </c>
    </row>
    <row r="207" spans="50:70" x14ac:dyDescent="0.3">
      <c r="AX207">
        <f>AY207+AZ207</f>
        <v>800</v>
      </c>
      <c r="AY207">
        <v>500</v>
      </c>
      <c r="AZ207">
        <v>300</v>
      </c>
      <c r="BB207">
        <f ca="1">MIN(AY207,BG207)</f>
        <v>500</v>
      </c>
      <c r="BE207">
        <f ca="1">AX205</f>
        <v>1960.04</v>
      </c>
      <c r="BF207">
        <f>AZ207</f>
        <v>300</v>
      </c>
      <c r="BG207">
        <f ca="1">MAX(BE207-BF207)</f>
        <v>1660.04</v>
      </c>
    </row>
    <row r="208" spans="50:70" x14ac:dyDescent="0.3">
      <c r="AX208" t="s">
        <v>106</v>
      </c>
      <c r="AY208" t="s">
        <v>88</v>
      </c>
    </row>
    <row r="209" spans="50:70" x14ac:dyDescent="0.3">
      <c r="AX209" s="13">
        <f ca="1">MAX(AX205-AX207,0)</f>
        <v>1160.04</v>
      </c>
      <c r="AY209" s="20">
        <f ca="1">AX205/AX207</f>
        <v>2.4500500000000001</v>
      </c>
    </row>
    <row r="210" spans="50:70" x14ac:dyDescent="0.3">
      <c r="BE210" s="18" t="s">
        <v>109</v>
      </c>
      <c r="BF210" s="18"/>
      <c r="BG210" s="18"/>
      <c r="BH210" s="18"/>
      <c r="BI210" s="18"/>
      <c r="BJ210" s="18"/>
      <c r="BK210" s="18"/>
    </row>
    <row r="211" spans="50:70" x14ac:dyDescent="0.3">
      <c r="AX211" t="s">
        <v>111</v>
      </c>
      <c r="AY211" t="s">
        <v>112</v>
      </c>
      <c r="AZ211" s="18" t="s">
        <v>76</v>
      </c>
      <c r="BA211" s="18" t="s">
        <v>103</v>
      </c>
      <c r="BB211" t="s">
        <v>97</v>
      </c>
      <c r="BE211" s="18" t="s">
        <v>113</v>
      </c>
      <c r="BF211" s="18"/>
      <c r="BG211" s="18"/>
      <c r="BH211" s="18"/>
      <c r="BI211" s="18"/>
      <c r="BJ211" s="18"/>
      <c r="BK211" s="18"/>
    </row>
    <row r="212" spans="50:70" x14ac:dyDescent="0.3">
      <c r="AX212">
        <f ca="1">AY212*$BA195+AZ212+BA212+BB212</f>
        <v>1614.3</v>
      </c>
      <c r="AY212">
        <v>2.5</v>
      </c>
      <c r="AZ212">
        <f ca="1">BC200</f>
        <v>200</v>
      </c>
      <c r="BA212">
        <f ca="1">BB207</f>
        <v>500</v>
      </c>
      <c r="BB212">
        <v>500</v>
      </c>
      <c r="BE212" s="18" t="s">
        <v>115</v>
      </c>
      <c r="BF212" s="18"/>
      <c r="BG212" s="18"/>
      <c r="BH212" s="18"/>
      <c r="BI212" s="18"/>
      <c r="BJ212" s="18"/>
      <c r="BK212" s="18"/>
    </row>
    <row r="213" spans="50:70" x14ac:dyDescent="0.3">
      <c r="AX213" t="s">
        <v>116</v>
      </c>
      <c r="AY213" t="s">
        <v>117</v>
      </c>
      <c r="BE213" s="18" t="s">
        <v>118</v>
      </c>
      <c r="BF213" s="18"/>
      <c r="BG213" s="18"/>
      <c r="BH213" s="18"/>
      <c r="BI213" s="18"/>
      <c r="BJ213" s="18"/>
      <c r="BK213" s="18"/>
    </row>
    <row r="214" spans="50:70" x14ac:dyDescent="0.3">
      <c r="AX214">
        <f>AY214</f>
        <v>750</v>
      </c>
      <c r="AY214">
        <v>750</v>
      </c>
      <c r="BE214" s="18"/>
      <c r="BF214" s="18"/>
      <c r="BG214" s="18"/>
      <c r="BH214" s="18"/>
      <c r="BI214" s="18"/>
      <c r="BJ214" s="18"/>
      <c r="BK214" s="18"/>
    </row>
    <row r="215" spans="50:70" x14ac:dyDescent="0.3">
      <c r="AX215" t="s">
        <v>119</v>
      </c>
      <c r="AY215" t="s">
        <v>88</v>
      </c>
      <c r="BE215" s="18" t="s">
        <v>120</v>
      </c>
      <c r="BF215" s="18"/>
      <c r="BG215" s="18"/>
      <c r="BH215" s="18"/>
      <c r="BI215" s="18"/>
      <c r="BJ215" s="18"/>
      <c r="BK215" s="18"/>
    </row>
    <row r="216" spans="50:70" x14ac:dyDescent="0.3">
      <c r="AX216" s="13">
        <f ca="1">MAX(AX212-AX214,0)</f>
        <v>864.3</v>
      </c>
      <c r="AY216" s="20">
        <f ca="1">AX212/AX214</f>
        <v>2.1524000000000001</v>
      </c>
      <c r="BE216" s="18" t="s">
        <v>121</v>
      </c>
      <c r="BF216" s="18"/>
      <c r="BG216" s="18"/>
      <c r="BH216" s="18"/>
      <c r="BI216" s="18"/>
      <c r="BJ216" s="18"/>
      <c r="BK216" s="18"/>
    </row>
    <row r="217" spans="50:70" x14ac:dyDescent="0.3">
      <c r="BE217" s="18"/>
      <c r="BF217" s="18"/>
      <c r="BG217" s="18"/>
      <c r="BH217" s="18"/>
      <c r="BI217" s="18"/>
      <c r="BJ217" s="18"/>
      <c r="BK217" s="18"/>
    </row>
    <row r="218" spans="50:70" x14ac:dyDescent="0.3">
      <c r="BE218" s="18"/>
      <c r="BF218" s="18"/>
      <c r="BG218" s="18"/>
      <c r="BH218" s="18"/>
      <c r="BI218" s="18"/>
      <c r="BJ218" s="18"/>
      <c r="BK218" s="18"/>
    </row>
    <row r="219" spans="50:70" x14ac:dyDescent="0.3">
      <c r="BE219" s="18"/>
      <c r="BF219" s="18"/>
      <c r="BG219" s="18"/>
      <c r="BH219" s="18"/>
      <c r="BI219" s="18"/>
      <c r="BJ219" s="18"/>
      <c r="BK219" s="18"/>
    </row>
    <row r="220" spans="50:70" x14ac:dyDescent="0.3">
      <c r="AX220" t="s">
        <v>53</v>
      </c>
      <c r="AZ220" s="12" t="s">
        <v>54</v>
      </c>
      <c r="BA220" s="12">
        <f ca="1">+D29</f>
        <v>125.81</v>
      </c>
      <c r="BL220" s="13" t="s">
        <v>55</v>
      </c>
      <c r="BM220" s="14" t="s">
        <v>56</v>
      </c>
      <c r="BN220" s="14" t="s">
        <v>57</v>
      </c>
      <c r="BO220" s="14" t="s">
        <v>58</v>
      </c>
      <c r="BP220" s="14" t="s">
        <v>59</v>
      </c>
      <c r="BQ220" s="14" t="s">
        <v>60</v>
      </c>
      <c r="BR220" s="14" t="s">
        <v>61</v>
      </c>
    </row>
    <row r="221" spans="50:70" x14ac:dyDescent="0.3">
      <c r="BL221" s="13"/>
      <c r="BM221" s="14">
        <f>AY223</f>
        <v>10</v>
      </c>
      <c r="BN221" s="14">
        <f>AZ223</f>
        <v>300</v>
      </c>
      <c r="BO221" s="14">
        <f>AY225</f>
        <v>400</v>
      </c>
      <c r="BP221" s="14">
        <f>AZ225</f>
        <v>200</v>
      </c>
      <c r="BQ221" s="14">
        <v>0</v>
      </c>
      <c r="BR221" s="14">
        <f>BA225</f>
        <v>0</v>
      </c>
    </row>
    <row r="222" spans="50:70" x14ac:dyDescent="0.3">
      <c r="AX222" t="s">
        <v>66</v>
      </c>
      <c r="AY222" t="s">
        <v>67</v>
      </c>
      <c r="AZ222" t="s">
        <v>68</v>
      </c>
      <c r="BL222" s="13"/>
      <c r="BM222" s="14">
        <f>AY230</f>
        <v>7</v>
      </c>
      <c r="BN222" s="14">
        <f>BA230</f>
        <v>400</v>
      </c>
      <c r="BO222" s="14">
        <v>0</v>
      </c>
      <c r="BP222" s="14">
        <v>0</v>
      </c>
      <c r="BQ222" s="14">
        <f>AY232</f>
        <v>500</v>
      </c>
      <c r="BR222" s="14">
        <f>AZ232</f>
        <v>300</v>
      </c>
    </row>
    <row r="223" spans="50:70" x14ac:dyDescent="0.3">
      <c r="AX223">
        <f ca="1">AY223*$BA220+AZ223</f>
        <v>1558.1</v>
      </c>
      <c r="AY223">
        <v>10</v>
      </c>
      <c r="AZ223">
        <v>300</v>
      </c>
      <c r="BL223" s="13"/>
      <c r="BM223" s="14">
        <f>AY237</f>
        <v>2.5</v>
      </c>
      <c r="BN223" s="14">
        <f>BB237</f>
        <v>500</v>
      </c>
      <c r="BO223" s="14">
        <v>0</v>
      </c>
      <c r="BP223" s="14">
        <v>0</v>
      </c>
      <c r="BQ223" s="14">
        <v>0</v>
      </c>
      <c r="BR223" s="14">
        <f>AY239</f>
        <v>750</v>
      </c>
    </row>
    <row r="224" spans="50:70" x14ac:dyDescent="0.3">
      <c r="AX224" t="s">
        <v>73</v>
      </c>
      <c r="AY224" t="s">
        <v>58</v>
      </c>
      <c r="AZ224" t="s">
        <v>59</v>
      </c>
      <c r="BA224" t="s">
        <v>74</v>
      </c>
      <c r="BB224" s="18" t="s">
        <v>75</v>
      </c>
      <c r="BC224" s="18" t="s">
        <v>76</v>
      </c>
      <c r="BE224" t="s">
        <v>77</v>
      </c>
      <c r="BF224" t="s">
        <v>78</v>
      </c>
      <c r="BG224" t="s">
        <v>79</v>
      </c>
      <c r="BH224" t="s">
        <v>80</v>
      </c>
      <c r="BI224" t="s">
        <v>81</v>
      </c>
      <c r="BL224" s="13"/>
      <c r="BM224" s="14"/>
      <c r="BN224" s="13"/>
      <c r="BO224" s="19" t="s">
        <v>82</v>
      </c>
      <c r="BP224" s="19"/>
      <c r="BQ224" s="13"/>
      <c r="BR224" s="13"/>
    </row>
    <row r="225" spans="50:70" x14ac:dyDescent="0.3">
      <c r="AX225">
        <f>AY225+AZ225+BA225</f>
        <v>600</v>
      </c>
      <c r="AY225">
        <v>400</v>
      </c>
      <c r="AZ225">
        <v>200</v>
      </c>
      <c r="BA225">
        <v>0</v>
      </c>
      <c r="BB225">
        <f ca="1">MIN(AY225,BG225*BH225)</f>
        <v>400</v>
      </c>
      <c r="BC225">
        <f ca="1">MIN(AZ225,BG225*BI225)</f>
        <v>200</v>
      </c>
      <c r="BE225">
        <f ca="1">MAX(AX223,0)</f>
        <v>1558.1</v>
      </c>
      <c r="BF225">
        <f>BA225</f>
        <v>0</v>
      </c>
      <c r="BG225">
        <f ca="1">MAX(BE225-BF225)</f>
        <v>1558.1</v>
      </c>
      <c r="BH225">
        <f>AY225/(AY225+AZ225)</f>
        <v>0.66666666666666663</v>
      </c>
      <c r="BI225">
        <f>1-BH225</f>
        <v>0.33333333333333337</v>
      </c>
      <c r="BL225" s="14" t="s">
        <v>54</v>
      </c>
      <c r="BM225" s="14">
        <v>50</v>
      </c>
      <c r="BN225" s="13"/>
      <c r="BO225" s="19" t="s">
        <v>3</v>
      </c>
      <c r="BP225" s="19" t="e">
        <f ca="1">IB(BM221:BR223,BM225)</f>
        <v>#NAME?</v>
      </c>
      <c r="BQ225" s="13"/>
      <c r="BR225" s="13"/>
    </row>
    <row r="226" spans="50:70" x14ac:dyDescent="0.3">
      <c r="AX226" t="s">
        <v>87</v>
      </c>
      <c r="AY226" t="s">
        <v>88</v>
      </c>
      <c r="BL226" s="13"/>
      <c r="BM226" s="14"/>
      <c r="BN226" s="13"/>
      <c r="BO226" s="19" t="s">
        <v>4</v>
      </c>
      <c r="BP226" s="19" t="e">
        <f ca="1">cb($BM$21:$BR$23,BM225)</f>
        <v>#NAME?</v>
      </c>
      <c r="BQ226" s="13"/>
      <c r="BR226" s="13"/>
    </row>
    <row r="227" spans="50:70" x14ac:dyDescent="0.3">
      <c r="AX227" s="13">
        <f ca="1">MAX(AX223-AX225,0)</f>
        <v>958.09999999999991</v>
      </c>
      <c r="AY227" s="20">
        <f ca="1">AX223/AX225</f>
        <v>2.5968333333333331</v>
      </c>
      <c r="BL227" s="13"/>
      <c r="BM227" s="14"/>
      <c r="BN227" s="13"/>
      <c r="BO227" s="19" t="s">
        <v>5</v>
      </c>
      <c r="BP227" s="19" t="e">
        <f ca="1">rb($BM$21:$BR$23,BM225)</f>
        <v>#NAME?</v>
      </c>
      <c r="BQ227" s="13"/>
      <c r="BR227" s="13"/>
    </row>
    <row r="229" spans="50:70" x14ac:dyDescent="0.3">
      <c r="AX229" t="s">
        <v>95</v>
      </c>
      <c r="AY229" t="s">
        <v>96</v>
      </c>
      <c r="AZ229" s="18" t="s">
        <v>75</v>
      </c>
      <c r="BA229" t="s">
        <v>97</v>
      </c>
    </row>
    <row r="230" spans="50:70" x14ac:dyDescent="0.3">
      <c r="AX230">
        <f ca="1">AY230*$BA220+AZ230+BA230</f>
        <v>1680.67</v>
      </c>
      <c r="AY230">
        <v>7</v>
      </c>
      <c r="AZ230">
        <f ca="1">BB225</f>
        <v>400</v>
      </c>
      <c r="BA230">
        <v>400</v>
      </c>
    </row>
    <row r="231" spans="50:70" x14ac:dyDescent="0.3">
      <c r="AX231" t="s">
        <v>101</v>
      </c>
      <c r="AY231" t="s">
        <v>60</v>
      </c>
      <c r="AZ231" t="s">
        <v>102</v>
      </c>
      <c r="BB231" s="18" t="s">
        <v>103</v>
      </c>
      <c r="BE231" t="s">
        <v>77</v>
      </c>
      <c r="BF231" t="s">
        <v>78</v>
      </c>
      <c r="BG231" t="s">
        <v>79</v>
      </c>
    </row>
    <row r="232" spans="50:70" x14ac:dyDescent="0.3">
      <c r="AX232">
        <f>AY232+AZ232</f>
        <v>800</v>
      </c>
      <c r="AY232">
        <v>500</v>
      </c>
      <c r="AZ232">
        <v>300</v>
      </c>
      <c r="BB232">
        <f ca="1">MIN(AY232,BG232)</f>
        <v>500</v>
      </c>
      <c r="BE232">
        <f ca="1">AX230</f>
        <v>1680.67</v>
      </c>
      <c r="BF232">
        <f>AZ232</f>
        <v>300</v>
      </c>
      <c r="BG232">
        <f ca="1">MAX(BE232-BF232)</f>
        <v>1380.67</v>
      </c>
    </row>
    <row r="233" spans="50:70" x14ac:dyDescent="0.3">
      <c r="AX233" t="s">
        <v>106</v>
      </c>
      <c r="AY233" t="s">
        <v>88</v>
      </c>
    </row>
    <row r="234" spans="50:70" x14ac:dyDescent="0.3">
      <c r="AX234" s="13">
        <f ca="1">MAX(AX230-AX232,0)</f>
        <v>880.67000000000007</v>
      </c>
      <c r="AY234" s="20">
        <f ca="1">AX230/AX232</f>
        <v>2.1008374999999999</v>
      </c>
    </row>
    <row r="235" spans="50:70" x14ac:dyDescent="0.3">
      <c r="BE235" s="18" t="s">
        <v>109</v>
      </c>
      <c r="BF235" s="18"/>
      <c r="BG235" s="18"/>
      <c r="BH235" s="18"/>
      <c r="BI235" s="18"/>
      <c r="BJ235" s="18"/>
      <c r="BK235" s="18"/>
    </row>
    <row r="236" spans="50:70" x14ac:dyDescent="0.3">
      <c r="AX236" t="s">
        <v>111</v>
      </c>
      <c r="AY236" t="s">
        <v>112</v>
      </c>
      <c r="AZ236" s="18" t="s">
        <v>76</v>
      </c>
      <c r="BA236" s="18" t="s">
        <v>103</v>
      </c>
      <c r="BB236" t="s">
        <v>97</v>
      </c>
      <c r="BE236" s="18" t="s">
        <v>113</v>
      </c>
      <c r="BF236" s="18"/>
      <c r="BG236" s="18"/>
      <c r="BH236" s="18"/>
      <c r="BI236" s="18"/>
      <c r="BJ236" s="18"/>
      <c r="BK236" s="18"/>
    </row>
    <row r="237" spans="50:70" x14ac:dyDescent="0.3">
      <c r="AX237">
        <f ca="1">AY237*$BA220+AZ237+BA237+BB237</f>
        <v>1514.5250000000001</v>
      </c>
      <c r="AY237">
        <v>2.5</v>
      </c>
      <c r="AZ237">
        <f ca="1">BC225</f>
        <v>200</v>
      </c>
      <c r="BA237">
        <f ca="1">BB232</f>
        <v>500</v>
      </c>
      <c r="BB237">
        <v>500</v>
      </c>
      <c r="BE237" s="18" t="s">
        <v>115</v>
      </c>
      <c r="BF237" s="18"/>
      <c r="BG237" s="18"/>
      <c r="BH237" s="18"/>
      <c r="BI237" s="18"/>
      <c r="BJ237" s="18"/>
      <c r="BK237" s="18"/>
    </row>
    <row r="238" spans="50:70" x14ac:dyDescent="0.3">
      <c r="AX238" t="s">
        <v>116</v>
      </c>
      <c r="AY238" t="s">
        <v>117</v>
      </c>
      <c r="BE238" s="18" t="s">
        <v>118</v>
      </c>
      <c r="BF238" s="18"/>
      <c r="BG238" s="18"/>
      <c r="BH238" s="18"/>
      <c r="BI238" s="18"/>
      <c r="BJ238" s="18"/>
      <c r="BK238" s="18"/>
    </row>
    <row r="239" spans="50:70" x14ac:dyDescent="0.3">
      <c r="AX239">
        <f>AY239</f>
        <v>750</v>
      </c>
      <c r="AY239">
        <v>750</v>
      </c>
      <c r="BE239" s="18"/>
      <c r="BF239" s="18"/>
      <c r="BG239" s="18"/>
      <c r="BH239" s="18"/>
      <c r="BI239" s="18"/>
      <c r="BJ239" s="18"/>
      <c r="BK239" s="18"/>
    </row>
    <row r="240" spans="50:70" x14ac:dyDescent="0.3">
      <c r="AX240" t="s">
        <v>119</v>
      </c>
      <c r="AY240" t="s">
        <v>88</v>
      </c>
      <c r="BE240" s="18" t="s">
        <v>120</v>
      </c>
      <c r="BF240" s="18"/>
      <c r="BG240" s="18"/>
      <c r="BH240" s="18"/>
      <c r="BI240" s="18"/>
      <c r="BJ240" s="18"/>
      <c r="BK240" s="18"/>
    </row>
    <row r="241" spans="50:70" x14ac:dyDescent="0.3">
      <c r="AX241" s="13">
        <f ca="1">MAX(AX237-AX239,0)</f>
        <v>764.52500000000009</v>
      </c>
      <c r="AY241" s="20">
        <f ca="1">AX237/AX239</f>
        <v>2.019366666666667</v>
      </c>
      <c r="BE241" s="18" t="s">
        <v>121</v>
      </c>
      <c r="BF241" s="18"/>
      <c r="BG241" s="18"/>
      <c r="BH241" s="18"/>
      <c r="BI241" s="18"/>
      <c r="BJ241" s="18"/>
      <c r="BK241" s="18"/>
    </row>
    <row r="242" spans="50:70" x14ac:dyDescent="0.3">
      <c r="BE242" s="18"/>
      <c r="BF242" s="18"/>
      <c r="BG242" s="18"/>
      <c r="BH242" s="18"/>
      <c r="BI242" s="18"/>
      <c r="BJ242" s="18"/>
      <c r="BK242" s="18"/>
    </row>
    <row r="243" spans="50:70" x14ac:dyDescent="0.3">
      <c r="BE243" s="18"/>
      <c r="BF243" s="18"/>
      <c r="BG243" s="18"/>
      <c r="BH243" s="18"/>
      <c r="BI243" s="18"/>
      <c r="BJ243" s="18"/>
      <c r="BK243" s="18"/>
    </row>
    <row r="244" spans="50:70" x14ac:dyDescent="0.3">
      <c r="BE244" s="18"/>
      <c r="BF244" s="18"/>
      <c r="BG244" s="18"/>
      <c r="BH244" s="18"/>
      <c r="BI244" s="18"/>
      <c r="BJ244" s="18"/>
      <c r="BK244" s="18"/>
    </row>
    <row r="245" spans="50:70" x14ac:dyDescent="0.3">
      <c r="AX245" t="s">
        <v>53</v>
      </c>
      <c r="AZ245" s="12" t="s">
        <v>54</v>
      </c>
      <c r="BA245" s="12">
        <f ca="1">+D30</f>
        <v>154.46</v>
      </c>
      <c r="BL245" s="13" t="s">
        <v>55</v>
      </c>
      <c r="BM245" s="14" t="s">
        <v>56</v>
      </c>
      <c r="BN245" s="14" t="s">
        <v>57</v>
      </c>
      <c r="BO245" s="14" t="s">
        <v>58</v>
      </c>
      <c r="BP245" s="14" t="s">
        <v>59</v>
      </c>
      <c r="BQ245" s="14" t="s">
        <v>60</v>
      </c>
      <c r="BR245" s="14" t="s">
        <v>61</v>
      </c>
    </row>
    <row r="246" spans="50:70" x14ac:dyDescent="0.3">
      <c r="BL246" s="13"/>
      <c r="BM246" s="14">
        <f>AY248</f>
        <v>10</v>
      </c>
      <c r="BN246" s="14">
        <f>AZ248</f>
        <v>300</v>
      </c>
      <c r="BO246" s="14">
        <f>AY250</f>
        <v>400</v>
      </c>
      <c r="BP246" s="14">
        <f>AZ250</f>
        <v>200</v>
      </c>
      <c r="BQ246" s="14">
        <v>0</v>
      </c>
      <c r="BR246" s="14">
        <f>BA250</f>
        <v>0</v>
      </c>
    </row>
    <row r="247" spans="50:70" x14ac:dyDescent="0.3">
      <c r="AX247" t="s">
        <v>66</v>
      </c>
      <c r="AY247" t="s">
        <v>67</v>
      </c>
      <c r="AZ247" t="s">
        <v>68</v>
      </c>
      <c r="BL247" s="13"/>
      <c r="BM247" s="14">
        <f>AY255</f>
        <v>7</v>
      </c>
      <c r="BN247" s="14">
        <f>BA255</f>
        <v>400</v>
      </c>
      <c r="BO247" s="14">
        <v>0</v>
      </c>
      <c r="BP247" s="14">
        <v>0</v>
      </c>
      <c r="BQ247" s="14">
        <f>AY257</f>
        <v>500</v>
      </c>
      <c r="BR247" s="14">
        <f>AZ257</f>
        <v>300</v>
      </c>
    </row>
    <row r="248" spans="50:70" x14ac:dyDescent="0.3">
      <c r="AX248">
        <f ca="1">AY248*$BA245+AZ248</f>
        <v>1844.6000000000001</v>
      </c>
      <c r="AY248">
        <v>10</v>
      </c>
      <c r="AZ248">
        <v>300</v>
      </c>
      <c r="BL248" s="13"/>
      <c r="BM248" s="14">
        <f>AY262</f>
        <v>2.5</v>
      </c>
      <c r="BN248" s="14">
        <f>BB262</f>
        <v>500</v>
      </c>
      <c r="BO248" s="14">
        <v>0</v>
      </c>
      <c r="BP248" s="14">
        <v>0</v>
      </c>
      <c r="BQ248" s="14">
        <v>0</v>
      </c>
      <c r="BR248" s="14">
        <f>AY264</f>
        <v>750</v>
      </c>
    </row>
    <row r="249" spans="50:70" x14ac:dyDescent="0.3">
      <c r="AX249" t="s">
        <v>73</v>
      </c>
      <c r="AY249" t="s">
        <v>58</v>
      </c>
      <c r="AZ249" t="s">
        <v>59</v>
      </c>
      <c r="BA249" t="s">
        <v>74</v>
      </c>
      <c r="BB249" s="18" t="s">
        <v>75</v>
      </c>
      <c r="BC249" s="18" t="s">
        <v>76</v>
      </c>
      <c r="BE249" t="s">
        <v>77</v>
      </c>
      <c r="BF249" t="s">
        <v>78</v>
      </c>
      <c r="BG249" t="s">
        <v>79</v>
      </c>
      <c r="BH249" t="s">
        <v>80</v>
      </c>
      <c r="BI249" t="s">
        <v>81</v>
      </c>
      <c r="BL249" s="13"/>
      <c r="BM249" s="14"/>
      <c r="BN249" s="13"/>
      <c r="BO249" s="19" t="s">
        <v>82</v>
      </c>
      <c r="BP249" s="19"/>
      <c r="BQ249" s="13"/>
      <c r="BR249" s="13"/>
    </row>
    <row r="250" spans="50:70" x14ac:dyDescent="0.3">
      <c r="AX250">
        <f>AY250+AZ250+BA250</f>
        <v>600</v>
      </c>
      <c r="AY250">
        <v>400</v>
      </c>
      <c r="AZ250">
        <v>200</v>
      </c>
      <c r="BA250">
        <v>0</v>
      </c>
      <c r="BB250">
        <f ca="1">MIN(AY250,BG250*BH250)</f>
        <v>400</v>
      </c>
      <c r="BC250">
        <f ca="1">MIN(AZ250,BG250*BI250)</f>
        <v>200</v>
      </c>
      <c r="BE250">
        <f ca="1">MAX(AX248,0)</f>
        <v>1844.6000000000001</v>
      </c>
      <c r="BF250">
        <f>BA250</f>
        <v>0</v>
      </c>
      <c r="BG250">
        <f ca="1">MAX(BE250-BF250)</f>
        <v>1844.6000000000001</v>
      </c>
      <c r="BH250">
        <f>AY250/(AY250+AZ250)</f>
        <v>0.66666666666666663</v>
      </c>
      <c r="BI250">
        <f>1-BH250</f>
        <v>0.33333333333333337</v>
      </c>
      <c r="BL250" s="14" t="s">
        <v>54</v>
      </c>
      <c r="BM250" s="14">
        <v>50</v>
      </c>
      <c r="BN250" s="13"/>
      <c r="BO250" s="19" t="s">
        <v>3</v>
      </c>
      <c r="BP250" s="19" t="e">
        <f ca="1">IB(BM246:BR248,BM250)</f>
        <v>#NAME?</v>
      </c>
      <c r="BQ250" s="13"/>
      <c r="BR250" s="13"/>
    </row>
    <row r="251" spans="50:70" x14ac:dyDescent="0.3">
      <c r="AX251" t="s">
        <v>87</v>
      </c>
      <c r="AY251" t="s">
        <v>88</v>
      </c>
      <c r="BL251" s="13"/>
      <c r="BM251" s="14"/>
      <c r="BN251" s="13"/>
      <c r="BO251" s="19" t="s">
        <v>4</v>
      </c>
      <c r="BP251" s="19" t="e">
        <f ca="1">cb($BM$21:$BR$23,BM250)</f>
        <v>#NAME?</v>
      </c>
      <c r="BQ251" s="13"/>
      <c r="BR251" s="13"/>
    </row>
    <row r="252" spans="50:70" x14ac:dyDescent="0.3">
      <c r="AX252" s="13">
        <f ca="1">MAX(AX248-AX250,0)</f>
        <v>1244.6000000000001</v>
      </c>
      <c r="AY252" s="20">
        <f ca="1">AX248/AX250</f>
        <v>3.0743333333333336</v>
      </c>
      <c r="BL252" s="13"/>
      <c r="BM252" s="14"/>
      <c r="BN252" s="13"/>
      <c r="BO252" s="19" t="s">
        <v>5</v>
      </c>
      <c r="BP252" s="19" t="e">
        <f ca="1">rb($BM$21:$BR$23,BM250)</f>
        <v>#NAME?</v>
      </c>
      <c r="BQ252" s="13"/>
      <c r="BR252" s="13"/>
    </row>
    <row r="254" spans="50:70" x14ac:dyDescent="0.3">
      <c r="AX254" t="s">
        <v>95</v>
      </c>
      <c r="AY254" t="s">
        <v>96</v>
      </c>
      <c r="AZ254" s="18" t="s">
        <v>75</v>
      </c>
      <c r="BA254" t="s">
        <v>97</v>
      </c>
    </row>
    <row r="255" spans="50:70" x14ac:dyDescent="0.3">
      <c r="AX255">
        <f ca="1">AY255*$BA245+AZ255+BA255</f>
        <v>1881.22</v>
      </c>
      <c r="AY255">
        <v>7</v>
      </c>
      <c r="AZ255">
        <f ca="1">BB250</f>
        <v>400</v>
      </c>
      <c r="BA255">
        <v>400</v>
      </c>
    </row>
    <row r="256" spans="50:70" x14ac:dyDescent="0.3">
      <c r="AX256" t="s">
        <v>101</v>
      </c>
      <c r="AY256" t="s">
        <v>60</v>
      </c>
      <c r="AZ256" t="s">
        <v>102</v>
      </c>
      <c r="BB256" s="18" t="s">
        <v>103</v>
      </c>
      <c r="BE256" t="s">
        <v>77</v>
      </c>
      <c r="BF256" t="s">
        <v>78</v>
      </c>
      <c r="BG256" t="s">
        <v>79</v>
      </c>
    </row>
    <row r="257" spans="50:63" x14ac:dyDescent="0.3">
      <c r="AX257">
        <f>AY257+AZ257</f>
        <v>800</v>
      </c>
      <c r="AY257">
        <v>500</v>
      </c>
      <c r="AZ257">
        <v>300</v>
      </c>
      <c r="BB257">
        <f ca="1">MIN(AY257,BG257)</f>
        <v>500</v>
      </c>
      <c r="BE257">
        <f ca="1">AX255</f>
        <v>1881.22</v>
      </c>
      <c r="BF257">
        <f>AZ257</f>
        <v>300</v>
      </c>
      <c r="BG257">
        <f ca="1">MAX(BE257-BF257)</f>
        <v>1581.22</v>
      </c>
    </row>
    <row r="258" spans="50:63" x14ac:dyDescent="0.3">
      <c r="AX258" t="s">
        <v>106</v>
      </c>
      <c r="AY258" t="s">
        <v>88</v>
      </c>
    </row>
    <row r="259" spans="50:63" x14ac:dyDescent="0.3">
      <c r="AX259" s="13">
        <f ca="1">MAX(AX255-AX257,0)</f>
        <v>1081.22</v>
      </c>
      <c r="AY259" s="20">
        <f ca="1">AX255/AX257</f>
        <v>2.3515250000000001</v>
      </c>
    </row>
    <row r="260" spans="50:63" x14ac:dyDescent="0.3">
      <c r="BE260" s="18" t="s">
        <v>109</v>
      </c>
      <c r="BF260" s="18"/>
      <c r="BG260" s="18"/>
      <c r="BH260" s="18"/>
      <c r="BI260" s="18"/>
      <c r="BJ260" s="18"/>
      <c r="BK260" s="18"/>
    </row>
    <row r="261" spans="50:63" x14ac:dyDescent="0.3">
      <c r="AX261" t="s">
        <v>111</v>
      </c>
      <c r="AY261" t="s">
        <v>112</v>
      </c>
      <c r="AZ261" s="18" t="s">
        <v>76</v>
      </c>
      <c r="BA261" s="18" t="s">
        <v>103</v>
      </c>
      <c r="BB261" t="s">
        <v>97</v>
      </c>
      <c r="BE261" s="18" t="s">
        <v>113</v>
      </c>
      <c r="BF261" s="18"/>
      <c r="BG261" s="18"/>
      <c r="BH261" s="18"/>
      <c r="BI261" s="18"/>
      <c r="BJ261" s="18"/>
      <c r="BK261" s="18"/>
    </row>
    <row r="262" spans="50:63" x14ac:dyDescent="0.3">
      <c r="AX262">
        <f ca="1">AY262*$BA245+AZ262+BA262+BB262</f>
        <v>1586.15</v>
      </c>
      <c r="AY262">
        <v>2.5</v>
      </c>
      <c r="AZ262">
        <f ca="1">BC250</f>
        <v>200</v>
      </c>
      <c r="BA262">
        <f ca="1">BB257</f>
        <v>500</v>
      </c>
      <c r="BB262">
        <v>500</v>
      </c>
      <c r="BE262" s="18" t="s">
        <v>115</v>
      </c>
      <c r="BF262" s="18"/>
      <c r="BG262" s="18"/>
      <c r="BH262" s="18"/>
      <c r="BI262" s="18"/>
      <c r="BJ262" s="18"/>
      <c r="BK262" s="18"/>
    </row>
    <row r="263" spans="50:63" x14ac:dyDescent="0.3">
      <c r="AX263" t="s">
        <v>116</v>
      </c>
      <c r="AY263" t="s">
        <v>117</v>
      </c>
      <c r="BE263" s="18" t="s">
        <v>118</v>
      </c>
      <c r="BF263" s="18"/>
      <c r="BG263" s="18"/>
      <c r="BH263" s="18"/>
      <c r="BI263" s="18"/>
      <c r="BJ263" s="18"/>
      <c r="BK263" s="18"/>
    </row>
    <row r="264" spans="50:63" x14ac:dyDescent="0.3">
      <c r="AX264">
        <f>AY264</f>
        <v>750</v>
      </c>
      <c r="AY264">
        <v>750</v>
      </c>
      <c r="BE264" s="18"/>
      <c r="BF264" s="18"/>
      <c r="BG264" s="18"/>
      <c r="BH264" s="18"/>
      <c r="BI264" s="18"/>
      <c r="BJ264" s="18"/>
      <c r="BK264" s="18"/>
    </row>
    <row r="265" spans="50:63" x14ac:dyDescent="0.3">
      <c r="AX265" t="s">
        <v>119</v>
      </c>
      <c r="AY265" t="s">
        <v>88</v>
      </c>
      <c r="BE265" s="18" t="s">
        <v>120</v>
      </c>
      <c r="BF265" s="18"/>
      <c r="BG265" s="18"/>
      <c r="BH265" s="18"/>
      <c r="BI265" s="18"/>
      <c r="BJ265" s="18"/>
      <c r="BK265" s="18"/>
    </row>
    <row r="266" spans="50:63" x14ac:dyDescent="0.3">
      <c r="AX266" s="13">
        <f ca="1">MAX(AX262-AX264,0)</f>
        <v>836.15000000000009</v>
      </c>
      <c r="AY266" s="20">
        <f ca="1">AX262/AX264</f>
        <v>2.1148666666666669</v>
      </c>
      <c r="BE266" s="18" t="s">
        <v>121</v>
      </c>
      <c r="BF266" s="18"/>
      <c r="BG266" s="18"/>
      <c r="BH266" s="18"/>
      <c r="BI266" s="18"/>
      <c r="BJ266" s="18"/>
      <c r="BK266" s="18"/>
    </row>
    <row r="267" spans="50:63" x14ac:dyDescent="0.3">
      <c r="BE267" s="18"/>
      <c r="BF267" s="18"/>
      <c r="BG267" s="18"/>
      <c r="BH267" s="18"/>
      <c r="BI267" s="18"/>
      <c r="BJ267" s="18"/>
      <c r="BK267" s="18"/>
    </row>
    <row r="268" spans="50:63" x14ac:dyDescent="0.3">
      <c r="BE268" s="18"/>
      <c r="BF268" s="18"/>
      <c r="BG268" s="18"/>
      <c r="BH268" s="18"/>
      <c r="BI268" s="18"/>
      <c r="BJ268" s="18"/>
      <c r="BK268" s="18"/>
    </row>
    <row r="269" spans="50:63" x14ac:dyDescent="0.3">
      <c r="BE269" s="18"/>
      <c r="BF269" s="18"/>
      <c r="BG269" s="18"/>
      <c r="BH269" s="18"/>
      <c r="BI269" s="18"/>
      <c r="BJ269" s="18"/>
      <c r="BK269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Jo0x</dc:creator>
  <cp:lastModifiedBy>Sanjay Srivastava</cp:lastModifiedBy>
  <dcterms:created xsi:type="dcterms:W3CDTF">2009-01-10T18:55:16Z</dcterms:created>
  <dcterms:modified xsi:type="dcterms:W3CDTF">2018-11-14T12:12:44Z</dcterms:modified>
</cp:coreProperties>
</file>